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X:\Beszámolók\IFRS\2017_01-03\_management-report\"/>
    </mc:Choice>
  </mc:AlternateContent>
  <bookViews>
    <workbookView xWindow="0" yWindow="0" windowWidth="28800" windowHeight="11910" tabRatio="871"/>
  </bookViews>
  <sheets>
    <sheet name="DH szegmens PL" sheetId="13" r:id="rId1"/>
    <sheet name="CF DHH" sheetId="30" state="hidden" r:id="rId2"/>
    <sheet name="diagram KSZ" sheetId="39" state="hidden" r:id="rId3"/>
    <sheet name="diagram KPI" sheetId="34" state="hidden" r:id="rId4"/>
    <sheet name="árbevétel" sheetId="28" state="hidden" r:id="rId5"/>
    <sheet name="IAS 34" sheetId="23" state="hidden" r:id="rId6"/>
  </sheets>
  <externalReferences>
    <externalReference r:id="rId7"/>
    <externalReference r:id="rId8"/>
  </externalReferences>
  <definedNames>
    <definedName name="ERTNARBSZGM">[1]SzGms!$AM$23</definedName>
    <definedName name="FRIRO15FY">#REF!</definedName>
    <definedName name="FRIRO15Q4" localSheetId="3">'[2]HU KPI'!$F$20</definedName>
    <definedName name="FRIRO15Q4">#REF!</definedName>
    <definedName name="FRIRO16FY">#REF!</definedName>
    <definedName name="FRIRO16Q4" localSheetId="3">'[2]HU KPI'!$F$4</definedName>
    <definedName name="FRIRO16Q4">#REF!</definedName>
    <definedName name="FRTRN15FY" localSheetId="3">'[2]HU KPI'!$G$19</definedName>
    <definedName name="FRTRN15FY">#REF!</definedName>
    <definedName name="FRTRN15Q4" localSheetId="3">'[2]HU KPI'!$F$19</definedName>
    <definedName name="FRTRN15Q4">#REF!</definedName>
    <definedName name="FRTRN16FY" localSheetId="3">'[2]HU KPI'!$G$3</definedName>
    <definedName name="FRTRN16FY">#REF!</definedName>
    <definedName name="FRTRN16Q4" localSheetId="3">'[2]HU KPI'!$F$3</definedName>
    <definedName name="FRTRN16Q4">#REF!</definedName>
    <definedName name="REIFIRO15FY">#REF!</definedName>
    <definedName name="REIFIRO15Q4" localSheetId="3">'[2]HU KPI'!$F$24</definedName>
    <definedName name="REIFIRO15Q4">#REF!</definedName>
    <definedName name="REIFIRO16FY">#REF!</definedName>
    <definedName name="REIFIRO16Q4" localSheetId="3">'[2]HU KPI'!$F$8</definedName>
    <definedName name="REIFIRO16Q4">#REF!</definedName>
    <definedName name="REIFTRN15FY" localSheetId="3">'[2]HU KPI'!$G$23</definedName>
    <definedName name="REIFTRN15FY">#REF!</definedName>
    <definedName name="REIFTRN15Q4" localSheetId="3">'[2]HU KPI'!$F$23</definedName>
    <definedName name="REIFTRN15Q4">#REF!</definedName>
    <definedName name="REIFTRN16FY" localSheetId="3">'[2]HU KPI'!$G$7</definedName>
    <definedName name="REIFTRN16FY">#REF!</definedName>
    <definedName name="REIFTRN16Q4" localSheetId="3">'[2]HU KPI'!$F$7</definedName>
    <definedName name="REIFTRN16Q4">#REF!</definedName>
    <definedName name="REIFTRNFY15">#REF!</definedName>
    <definedName name="SMRTIRO15FY">#REF!</definedName>
    <definedName name="SMRTIRO15Q4" localSheetId="3">'[2]HU KPI'!$F$44</definedName>
    <definedName name="SMRTIRO15Q4">#REF!</definedName>
    <definedName name="SMRTIRO16FY">#REF!</definedName>
    <definedName name="SMRTIRO16Q4" localSheetId="3">'[2]HU KPI'!$F$36</definedName>
    <definedName name="SMRTIRO16Q4">#REF!</definedName>
    <definedName name="SMRTTRN15FY" localSheetId="3">'[2]HU KPI'!$G$43</definedName>
    <definedName name="SMRTTRN15FY">#REF!</definedName>
    <definedName name="SMRTTRN15Q4" localSheetId="3">'[2]HU KPI'!$F$43</definedName>
    <definedName name="SMRTTRN15Q4">#REF!</definedName>
    <definedName name="SMRTTRN16FY" localSheetId="3">'[2]HU KPI'!$G$35</definedName>
    <definedName name="SMRTTRN16FY">#REF!</definedName>
    <definedName name="SMRTTRN16Q4" localSheetId="3">'[2]HU KPI'!$F$35</definedName>
    <definedName name="SMRTTRN16Q4">#REF!</definedName>
    <definedName name="SUPIRO15FY">#REF!</definedName>
    <definedName name="SUPIRO15Q4" localSheetId="3">'[2]HU KPI'!$F$48</definedName>
    <definedName name="SUPIRO15Q4">#REF!</definedName>
    <definedName name="SUPIRO16FY">#REF!</definedName>
    <definedName name="SUPIRO16Q4" localSheetId="3">'[2]HU KPI'!$F$40</definedName>
    <definedName name="SUPIRO16Q4">#REF!</definedName>
    <definedName name="SUPTRN15FY" localSheetId="3">'[2]HU KPI'!$G$47</definedName>
    <definedName name="SUPTRN15FY">#REF!</definedName>
    <definedName name="SUPTRN15Q4" localSheetId="3">'[2]HU KPI'!$F$47</definedName>
    <definedName name="SUPTRN15Q4">#REF!</definedName>
    <definedName name="SUPTRN16FY" localSheetId="3">'[2]HU KPI'!$G$39</definedName>
    <definedName name="SUPTRN16FY">#REF!</definedName>
    <definedName name="SUPTRN16Q4" localSheetId="3">'[2]HU KPI'!$F$39</definedName>
    <definedName name="SUPTRN16Q4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0" l="1"/>
  <c r="B19" i="30"/>
  <c r="H6" i="39" l="1"/>
  <c r="H5" i="39" s="1"/>
  <c r="H7" i="39" s="1"/>
  <c r="G6" i="39"/>
  <c r="E6" i="39"/>
  <c r="F6" i="39" s="1"/>
  <c r="F5" i="39" s="1"/>
  <c r="D6" i="39"/>
  <c r="D5" i="39" s="1"/>
  <c r="D7" i="39" s="1"/>
  <c r="G5" i="39"/>
  <c r="E5" i="39"/>
  <c r="B30" i="30" l="1"/>
  <c r="B35" i="30" s="1"/>
  <c r="B20" i="30"/>
  <c r="B18" i="30"/>
  <c r="B17" i="30"/>
  <c r="B16" i="30"/>
  <c r="B15" i="30"/>
  <c r="B12" i="30"/>
  <c r="B9" i="30"/>
  <c r="B8" i="30"/>
  <c r="C35" i="30"/>
  <c r="C27" i="30"/>
  <c r="B27" i="30"/>
  <c r="C21" i="30"/>
  <c r="C37" i="30" l="1"/>
  <c r="C40" i="30" s="1"/>
  <c r="B38" i="30" s="1"/>
  <c r="B5" i="30" l="1"/>
  <c r="B21" i="30" s="1"/>
  <c r="B37" i="30" s="1"/>
  <c r="B40" i="30" s="1"/>
  <c r="H40" i="34" l="1"/>
  <c r="H41" i="34"/>
  <c r="H39" i="34"/>
  <c r="G99" i="34" l="1"/>
  <c r="F99" i="34"/>
  <c r="H146" i="34" l="1"/>
  <c r="G146" i="34"/>
  <c r="H129" i="34" l="1"/>
  <c r="G129" i="34"/>
  <c r="H116" i="34"/>
  <c r="G116" i="34"/>
  <c r="D83" i="34" l="1"/>
  <c r="E83" i="34"/>
  <c r="F83" i="34"/>
  <c r="G83" i="34"/>
  <c r="C83" i="34"/>
  <c r="G55" i="34"/>
  <c r="F55" i="34"/>
  <c r="E55" i="34"/>
  <c r="D55" i="34"/>
  <c r="C55" i="34"/>
  <c r="G42" i="34"/>
  <c r="F42" i="34"/>
  <c r="E42" i="34"/>
  <c r="D42" i="34"/>
  <c r="C42" i="34"/>
  <c r="G26" i="34"/>
  <c r="F26" i="34"/>
  <c r="E26" i="34"/>
  <c r="D26" i="34"/>
  <c r="C26" i="34"/>
  <c r="D11" i="34"/>
  <c r="E11" i="34"/>
  <c r="F11" i="34"/>
  <c r="G11" i="34"/>
  <c r="C11" i="34"/>
  <c r="C47" i="28" l="1"/>
</calcChain>
</file>

<file path=xl/comments1.xml><?xml version="1.0" encoding="utf-8"?>
<comments xmlns="http://schemas.openxmlformats.org/spreadsheetml/2006/main">
  <authors>
    <author>Rózsa Ildikó</author>
    <author>Tóth Zoltán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Rózsa Ildikó:</t>
        </r>
        <r>
          <rPr>
            <sz val="9"/>
            <color indexed="81"/>
            <rFont val="Tahoma"/>
            <family val="2"/>
            <charset val="238"/>
          </rPr>
          <t xml:space="preserve">
Tranzakciók NCI-al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Rózsa Ildikó:</t>
        </r>
        <r>
          <rPr>
            <sz val="9"/>
            <color indexed="81"/>
            <rFont val="Tahoma"/>
            <family val="2"/>
            <charset val="238"/>
          </rPr>
          <t xml:space="preserve">
NCI-vel való tranzakció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  <charset val="238"/>
          </rPr>
          <t>Tóth Zoltán:</t>
        </r>
        <r>
          <rPr>
            <sz val="9"/>
            <color indexed="81"/>
            <rFont val="Tahoma"/>
            <family val="2"/>
            <charset val="238"/>
          </rPr>
          <t xml:space="preserve">
egyenlegező, plauzibilis H1-es: 339.993 eFt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  <charset val="238"/>
          </rPr>
          <t>Tóth Zoltán:</t>
        </r>
        <r>
          <rPr>
            <sz val="9"/>
            <color indexed="81"/>
            <rFont val="Tahoma"/>
            <family val="2"/>
            <charset val="238"/>
          </rPr>
          <t xml:space="preserve">
HLC főkönyvből</t>
        </r>
      </text>
    </comment>
  </commentList>
</comments>
</file>

<file path=xl/comments2.xml><?xml version="1.0" encoding="utf-8"?>
<comments xmlns="http://schemas.openxmlformats.org/spreadsheetml/2006/main">
  <authors>
    <author>Kóródi Kata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Kóródi Kata:</t>
        </r>
        <r>
          <rPr>
            <sz val="9"/>
            <color indexed="81"/>
            <rFont val="Tahoma"/>
            <family val="2"/>
            <charset val="238"/>
          </rPr>
          <t xml:space="preserve">
OC,Smart iroda nélkül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Kóródi Kata:</t>
        </r>
        <r>
          <rPr>
            <sz val="9"/>
            <color indexed="81"/>
            <rFont val="Tahoma"/>
            <family val="2"/>
            <charset val="238"/>
          </rPr>
          <t xml:space="preserve">
OC, DHF iroda nélkül
</t>
        </r>
      </text>
    </comment>
  </commentList>
</comments>
</file>

<file path=xl/sharedStrings.xml><?xml version="1.0" encoding="utf-8"?>
<sst xmlns="http://schemas.openxmlformats.org/spreadsheetml/2006/main" count="431" uniqueCount="155">
  <si>
    <t>Értékesítés nettó árbevétele összesen</t>
  </si>
  <si>
    <t>Közvetlen költségek</t>
  </si>
  <si>
    <t>Bruttó fedezet</t>
  </si>
  <si>
    <t>Értékcsökkenés és értékvesztés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</si>
  <si>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</si>
  <si>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</si>
  <si>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</si>
  <si>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</si>
  <si>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</si>
  <si>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</si>
  <si>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</si>
  <si>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</si>
  <si>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2016 Q4</t>
  </si>
  <si>
    <t>2015 Q4</t>
  </si>
  <si>
    <r>
      <t xml:space="preserve">Változás
</t>
    </r>
    <r>
      <rPr>
        <sz val="8"/>
        <rFont val="Calibri"/>
        <family val="2"/>
        <charset val="238"/>
        <scheme val="minor"/>
      </rPr>
      <t>(%)</t>
    </r>
  </si>
  <si>
    <r>
      <t xml:space="preserve">Változás
</t>
    </r>
    <r>
      <rPr>
        <sz val="8"/>
        <rFont val="Calibri"/>
        <family val="2"/>
        <charset val="238"/>
        <scheme val="minor"/>
      </rPr>
      <t>(e Ft)</t>
    </r>
  </si>
  <si>
    <r>
      <t xml:space="preserve">szegmensszintű eredménykimutatás
</t>
    </r>
    <r>
      <rPr>
        <i/>
        <sz val="8"/>
        <rFont val="Calibri"/>
        <family val="2"/>
        <charset val="238"/>
        <scheme val="minor"/>
      </rPr>
      <t>(adatok e Ft-ban)</t>
    </r>
  </si>
  <si>
    <t>IAS 34.3</t>
  </si>
  <si>
    <t>IAS 34.4</t>
  </si>
  <si>
    <t>IAS 34.8</t>
  </si>
  <si>
    <t>IAS 34.15</t>
  </si>
  <si>
    <t>2015 1-12</t>
  </si>
  <si>
    <t>2015 1-9</t>
  </si>
  <si>
    <t>2016 1-9</t>
  </si>
  <si>
    <t>2016 1-12</t>
  </si>
  <si>
    <t>Negyedéves árbevételek levezetése az egyes szegmensekre:</t>
  </si>
  <si>
    <t>IDŐSZAK</t>
  </si>
  <si>
    <t>PÉNZÜGYI TMK</t>
  </si>
  <si>
    <t>DHF</t>
  </si>
  <si>
    <t>SMART</t>
  </si>
  <si>
    <t>CÉG</t>
  </si>
  <si>
    <t>Kiszűrések</t>
  </si>
  <si>
    <t>MHF</t>
  </si>
  <si>
    <t>MHU</t>
  </si>
  <si>
    <t>DHFCZ</t>
  </si>
  <si>
    <t>Magyarország</t>
  </si>
  <si>
    <t>Lengyelország</t>
  </si>
  <si>
    <t>Csehország</t>
  </si>
  <si>
    <t>DHBI</t>
  </si>
  <si>
    <t>DHHC</t>
  </si>
  <si>
    <t>MF</t>
  </si>
  <si>
    <t>DHHY</t>
  </si>
  <si>
    <t>INVH</t>
  </si>
  <si>
    <t>SAJÁT IRODA</t>
  </si>
  <si>
    <t>REIF</t>
  </si>
  <si>
    <t>DHPR</t>
  </si>
  <si>
    <t>MHW</t>
  </si>
  <si>
    <t>CR</t>
  </si>
  <si>
    <t>KAPCSOLÓDÓ SZOLG</t>
  </si>
  <si>
    <t>DHÉB</t>
  </si>
  <si>
    <t>ENER</t>
  </si>
  <si>
    <t>HMAN</t>
  </si>
  <si>
    <t>GDDC</t>
  </si>
  <si>
    <t>DHLC</t>
  </si>
  <si>
    <t>IMPACT</t>
  </si>
  <si>
    <t>KAPCSOLÓDÓ</t>
  </si>
  <si>
    <t>INGATLAN BEF.</t>
  </si>
  <si>
    <t>GDDP | SUP | SREIF</t>
  </si>
  <si>
    <t>MHP</t>
  </si>
  <si>
    <t>IMPACT ALAPKEZELŐ</t>
  </si>
  <si>
    <t>Konszolidált Cash Flow kimutatás</t>
  </si>
  <si>
    <t>Adatok eFt-ban</t>
  </si>
  <si>
    <t>Működési tevékenységből származó cash flow</t>
  </si>
  <si>
    <t>Adózott eredmény</t>
  </si>
  <si>
    <t>Korrekciók:</t>
  </si>
  <si>
    <t>Tárgyévi értékcsökkenés</t>
  </si>
  <si>
    <t>Halasztott adó</t>
  </si>
  <si>
    <t>Befektetési célú ingatlan átértékelése</t>
  </si>
  <si>
    <t>Működő tőke változásai</t>
  </si>
  <si>
    <t>Készletek változása</t>
  </si>
  <si>
    <t>Vevő és egyéb követelések változása</t>
  </si>
  <si>
    <t>Aktív időbeli elhatárolások változása</t>
  </si>
  <si>
    <t>Szállítók változása</t>
  </si>
  <si>
    <t>Egyéb rövid lejáratú kötelezettségek és elhatárolások</t>
  </si>
  <si>
    <t>Passzív időbeli elhatárolások változása</t>
  </si>
  <si>
    <t>Működési tevékenységből származó nettó cash flow</t>
  </si>
  <si>
    <t>Befektetési tevékenységből származó cash flow</t>
  </si>
  <si>
    <t xml:space="preserve">Tárgyi eszközök és immateriális javak (beszerzése) </t>
  </si>
  <si>
    <t>Tárgyi eszközök értékesítéséből bevétel</t>
  </si>
  <si>
    <t>Befektetési tevékenységből származó nettó cash flow</t>
  </si>
  <si>
    <t>Finanszírozási tevékenységből származó cash flow</t>
  </si>
  <si>
    <t>Banki hitel felvétel/(visszafizetés)</t>
  </si>
  <si>
    <t>Tőkebefizetés</t>
  </si>
  <si>
    <t>Osztalék fizetése</t>
  </si>
  <si>
    <t>Értékpapírok vásárlása/ értékesítése</t>
  </si>
  <si>
    <t>Finanszírozási tevékenységből származó nettó cash flow</t>
  </si>
  <si>
    <t>Készpénz és készpénzjellegű tételek nettó változása</t>
  </si>
  <si>
    <t>Készpénz és készpénzjellegű tételek év eleji egyenlege</t>
  </si>
  <si>
    <t>Készpénz és készpénzjellegű tételek év végi egyenlege</t>
  </si>
  <si>
    <t>2016. január  1. 
- 2016. december 31.</t>
  </si>
  <si>
    <t xml:space="preserve">Értékesítés nettó árbevétele </t>
  </si>
  <si>
    <t>Saját iroda</t>
  </si>
  <si>
    <t>Összesen</t>
  </si>
  <si>
    <r>
      <t xml:space="preserve">szegmensszintű eredménykimutatás
</t>
    </r>
    <r>
      <rPr>
        <i/>
        <sz val="8"/>
        <color theme="0" tint="-0.34998626667073579"/>
        <rFont val="Calibri"/>
        <family val="2"/>
        <charset val="238"/>
        <scheme val="minor"/>
      </rPr>
      <t>(adatok e Ft-ban)</t>
    </r>
  </si>
  <si>
    <t>Hálózat</t>
  </si>
  <si>
    <t>2015Q4</t>
  </si>
  <si>
    <t>2016Q1</t>
  </si>
  <si>
    <t>2016Q2</t>
  </si>
  <si>
    <t>2016Q3</t>
  </si>
  <si>
    <t>2016Q4</t>
  </si>
  <si>
    <t>Poland</t>
  </si>
  <si>
    <t>Hungary</t>
  </si>
  <si>
    <t>Czech</t>
  </si>
  <si>
    <t>DH</t>
  </si>
  <si>
    <t>Hálózati forgalom</t>
  </si>
  <si>
    <t>Hálózati irodaszám</t>
  </si>
  <si>
    <t>Smart</t>
  </si>
  <si>
    <t>Saját iroda forgalom</t>
  </si>
  <si>
    <t>own</t>
  </si>
  <si>
    <t>Irodaszám</t>
  </si>
  <si>
    <t>Saját iroda szám</t>
  </si>
  <si>
    <t>Homesaving</t>
  </si>
  <si>
    <t>LTP közvetítés volumen</t>
  </si>
  <si>
    <t>HITEL</t>
  </si>
  <si>
    <t>Hitel közvetítés volumen</t>
  </si>
  <si>
    <t>Hitel</t>
  </si>
  <si>
    <t>LTP</t>
  </si>
  <si>
    <t>Részesedések beszerzése</t>
  </si>
  <si>
    <t>Tőkemódszerrrel való értékelés eredménye</t>
  </si>
  <si>
    <t>2015. dec. 31</t>
  </si>
  <si>
    <t>2016. márc. 31.</t>
  </si>
  <si>
    <t>2016. jún. 30.</t>
  </si>
  <si>
    <t>2016. szept. 30.</t>
  </si>
  <si>
    <t>2016. dec. 31</t>
  </si>
  <si>
    <t>Szegmens bevétel:</t>
  </si>
  <si>
    <t>(Beszámoló adatok)</t>
  </si>
  <si>
    <t>2015YTD</t>
  </si>
  <si>
    <t>2016YTD</t>
  </si>
  <si>
    <t>32. dia adatai (eft)</t>
  </si>
  <si>
    <t>2016Q3 (1-9.hó)</t>
  </si>
  <si>
    <t>2016FY</t>
  </si>
  <si>
    <t>(eFt)</t>
  </si>
  <si>
    <t>(FT)</t>
  </si>
  <si>
    <t>2015Q3 (1-9.hó)</t>
  </si>
  <si>
    <t>főkönyv</t>
  </si>
  <si>
    <t>beszámoló</t>
  </si>
  <si>
    <t>check</t>
  </si>
  <si>
    <t>2015FY</t>
  </si>
  <si>
    <t>Hiányzik a diagramról az eft megjelölés!!</t>
  </si>
  <si>
    <t>2016H1</t>
  </si>
  <si>
    <t>2016Q1 (főkönyv)</t>
  </si>
  <si>
    <t>2017. január  1. 
- 2017. január 31.</t>
  </si>
  <si>
    <t>1000-es osztó hiányzik!</t>
  </si>
  <si>
    <t>Badwill</t>
  </si>
  <si>
    <t>ch:</t>
  </si>
  <si>
    <t>2016 
1.-3. hó</t>
  </si>
  <si>
    <t>2017 
1.-3. hó</t>
  </si>
  <si>
    <t>2016 
3.-6. hó</t>
  </si>
  <si>
    <t>2016 
10.-12. hó</t>
  </si>
  <si>
    <t>2016 
7.-9. hó</t>
  </si>
  <si>
    <t>DH TOTAL</t>
  </si>
  <si>
    <t>EBIT margin (%)</t>
  </si>
  <si>
    <t>Fedezeti hányad (%)</t>
  </si>
  <si>
    <t>Változás
(e Ft)</t>
  </si>
  <si>
    <t>Változás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</si>
</sst>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_ ;[Red]\-#,##0\ "/>
  </numFmts>
  <fonts count="3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i/>
      <sz val="9"/>
      <color rgb="FF7F7F7F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i/>
      <sz val="9"/>
      <color theme="0" tint="-0.3499862666707357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11" borderId="0" applyNumberFormat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 vertical="top"/>
    </xf>
    <xf numFmtId="164" fontId="2" fillId="0" borderId="2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left" vertical="center" wrapText="1"/>
    </xf>
    <xf numFmtId="14" fontId="7" fillId="0" borderId="1" xfId="1" applyNumberFormat="1" applyFont="1" applyFill="1" applyBorder="1" applyAlignment="1">
      <alignment horizontal="left" vertical="top" wrapText="1" indent="1"/>
    </xf>
    <xf numFmtId="164" fontId="1" fillId="0" borderId="1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vertical="center"/>
    </xf>
    <xf numFmtId="14" fontId="1" fillId="0" borderId="1" xfId="1" applyNumberFormat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left" vertical="center" indent="1"/>
    </xf>
    <xf numFmtId="164" fontId="6" fillId="0" borderId="1" xfId="1" applyNumberFormat="1" applyFont="1" applyFill="1" applyBorder="1" applyAlignment="1">
      <alignment vertical="center"/>
    </xf>
    <xf numFmtId="0" fontId="0" fillId="4" borderId="0" xfId="0" applyFill="1"/>
    <xf numFmtId="0" fontId="8" fillId="4" borderId="0" xfId="0" applyFont="1" applyFill="1"/>
    <xf numFmtId="3" fontId="0" fillId="0" borderId="0" xfId="0" applyNumberFormat="1"/>
    <xf numFmtId="0" fontId="10" fillId="0" borderId="0" xfId="0" applyFont="1"/>
    <xf numFmtId="164" fontId="2" fillId="0" borderId="1" xfId="1" quotePrefix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left" vertical="center" indent="1"/>
    </xf>
    <xf numFmtId="9" fontId="2" fillId="0" borderId="3" xfId="2" applyFont="1" applyFill="1" applyBorder="1" applyAlignment="1">
      <alignment vertical="center"/>
    </xf>
    <xf numFmtId="164" fontId="11" fillId="0" borderId="15" xfId="1" applyNumberFormat="1" applyFont="1" applyFill="1" applyBorder="1" applyAlignment="1">
      <alignment horizontal="left" vertical="center" indent="1"/>
    </xf>
    <xf numFmtId="164" fontId="11" fillId="0" borderId="1" xfId="1" applyNumberFormat="1" applyFont="1" applyFill="1" applyBorder="1" applyAlignment="1">
      <alignment horizontal="left" vertical="center" indent="1"/>
    </xf>
    <xf numFmtId="164" fontId="11" fillId="0" borderId="9" xfId="1" applyNumberFormat="1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vertical="center"/>
    </xf>
    <xf numFmtId="164" fontId="11" fillId="0" borderId="15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horizontal="left" vertical="center" indent="1"/>
    </xf>
    <xf numFmtId="164" fontId="1" fillId="0" borderId="10" xfId="1" applyNumberFormat="1" applyFont="1" applyFill="1" applyBorder="1" applyAlignment="1">
      <alignment horizontal="left" vertical="center" indent="1"/>
    </xf>
    <xf numFmtId="164" fontId="2" fillId="0" borderId="18" xfId="1" applyNumberFormat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2" fillId="5" borderId="17" xfId="1" applyNumberFormat="1" applyFont="1" applyFill="1" applyBorder="1" applyAlignment="1">
      <alignment horizontal="left" vertical="center" indent="1"/>
    </xf>
    <xf numFmtId="164" fontId="1" fillId="5" borderId="17" xfId="1" applyNumberFormat="1" applyFont="1" applyFill="1" applyBorder="1" applyAlignment="1">
      <alignment horizontal="left" vertical="center" indent="1"/>
    </xf>
    <xf numFmtId="164" fontId="2" fillId="5" borderId="19" xfId="1" applyNumberFormat="1" applyFont="1" applyFill="1" applyBorder="1" applyAlignment="1">
      <alignment vertical="center"/>
    </xf>
    <xf numFmtId="164" fontId="2" fillId="5" borderId="20" xfId="1" applyNumberFormat="1" applyFont="1" applyFill="1" applyBorder="1" applyAlignment="1">
      <alignment vertical="center"/>
    </xf>
    <xf numFmtId="164" fontId="1" fillId="5" borderId="17" xfId="1" applyNumberFormat="1" applyFont="1" applyFill="1" applyBorder="1" applyAlignment="1">
      <alignment vertical="center"/>
    </xf>
    <xf numFmtId="164" fontId="2" fillId="5" borderId="17" xfId="1" applyNumberFormat="1" applyFont="1" applyFill="1" applyBorder="1" applyAlignment="1">
      <alignment vertical="center"/>
    </xf>
    <xf numFmtId="164" fontId="1" fillId="6" borderId="17" xfId="1" applyNumberFormat="1" applyFont="1" applyFill="1" applyBorder="1" applyAlignment="1">
      <alignment horizontal="left" vertical="center" indent="1"/>
    </xf>
    <xf numFmtId="164" fontId="1" fillId="6" borderId="19" xfId="1" applyNumberFormat="1" applyFont="1" applyFill="1" applyBorder="1" applyAlignment="1">
      <alignment vertical="center"/>
    </xf>
    <xf numFmtId="3" fontId="12" fillId="0" borderId="0" xfId="0" applyNumberFormat="1" applyFont="1"/>
    <xf numFmtId="164" fontId="1" fillId="5" borderId="19" xfId="1" applyNumberFormat="1" applyFont="1" applyFill="1" applyBorder="1" applyAlignment="1">
      <alignment vertical="center"/>
    </xf>
    <xf numFmtId="164" fontId="1" fillId="6" borderId="13" xfId="1" applyNumberFormat="1" applyFont="1" applyFill="1" applyBorder="1" applyAlignment="1">
      <alignment horizontal="left" vertical="center" indent="1"/>
    </xf>
    <xf numFmtId="164" fontId="1" fillId="6" borderId="14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horizontal="left" vertical="center" indent="1"/>
    </xf>
    <xf numFmtId="9" fontId="1" fillId="0" borderId="3" xfId="2" applyFont="1" applyFill="1" applyBorder="1" applyAlignment="1">
      <alignment vertical="center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0" fillId="0" borderId="0" xfId="0" applyFont="1" applyFill="1"/>
    <xf numFmtId="0" fontId="0" fillId="0" borderId="0" xfId="0" applyFont="1"/>
    <xf numFmtId="3" fontId="21" fillId="0" borderId="0" xfId="0" applyNumberFormat="1" applyFont="1" applyAlignment="1">
      <alignment horizontal="right" vertical="center" wrapText="1"/>
    </xf>
    <xf numFmtId="165" fontId="0" fillId="0" borderId="0" xfId="0" applyNumberFormat="1"/>
    <xf numFmtId="3" fontId="14" fillId="0" borderId="0" xfId="3" applyNumberFormat="1" applyFont="1" applyFill="1" applyAlignment="1">
      <alignment horizontal="right" vertical="center" wrapText="1"/>
    </xf>
    <xf numFmtId="3" fontId="17" fillId="0" borderId="21" xfId="3" applyNumberFormat="1" applyFont="1" applyFill="1" applyBorder="1" applyAlignment="1">
      <alignment horizontal="right" vertical="center" wrapText="1"/>
    </xf>
    <xf numFmtId="3" fontId="14" fillId="0" borderId="0" xfId="3" applyNumberFormat="1" applyFont="1" applyAlignment="1">
      <alignment horizontal="right" vertical="center" wrapText="1"/>
    </xf>
    <xf numFmtId="3" fontId="14" fillId="0" borderId="12" xfId="3" applyNumberFormat="1" applyFont="1" applyBorder="1" applyAlignment="1">
      <alignment horizontal="right" vertical="center" wrapText="1"/>
    </xf>
    <xf numFmtId="3" fontId="17" fillId="0" borderId="12" xfId="3" applyNumberFormat="1" applyFont="1" applyBorder="1" applyAlignment="1">
      <alignment horizontal="right" vertical="center" wrapText="1"/>
    </xf>
    <xf numFmtId="3" fontId="16" fillId="0" borderId="0" xfId="3" applyNumberFormat="1" applyFont="1" applyAlignment="1">
      <alignment horizontal="right" vertical="center" wrapText="1"/>
    </xf>
    <xf numFmtId="3" fontId="16" fillId="0" borderId="22" xfId="3" applyNumberFormat="1" applyFont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14" fontId="1" fillId="2" borderId="4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vertical="center"/>
    </xf>
    <xf numFmtId="0" fontId="22" fillId="0" borderId="0" xfId="0" applyFont="1"/>
    <xf numFmtId="0" fontId="0" fillId="12" borderId="23" xfId="0" applyFill="1" applyBorder="1" applyAlignment="1">
      <alignment horizontal="center"/>
    </xf>
    <xf numFmtId="0" fontId="27" fillId="0" borderId="24" xfId="4" applyFont="1" applyFill="1" applyBorder="1" applyAlignment="1">
      <alignment horizontal="center"/>
    </xf>
    <xf numFmtId="0" fontId="27" fillId="1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8" fillId="0" borderId="24" xfId="5" applyFont="1" applyFill="1" applyBorder="1" applyAlignment="1">
      <alignment horizontal="center"/>
    </xf>
    <xf numFmtId="3" fontId="28" fillId="0" borderId="24" xfId="5" applyNumberFormat="1" applyFont="1" applyFill="1" applyBorder="1" applyAlignment="1">
      <alignment horizontal="center"/>
    </xf>
    <xf numFmtId="3" fontId="9" fillId="8" borderId="24" xfId="6" applyNumberFormat="1" applyBorder="1" applyAlignment="1">
      <alignment horizontal="center"/>
    </xf>
    <xf numFmtId="0" fontId="9" fillId="10" borderId="24" xfId="8" applyBorder="1" applyAlignment="1">
      <alignment horizontal="center"/>
    </xf>
    <xf numFmtId="3" fontId="9" fillId="10" borderId="24" xfId="8" applyNumberFormat="1" applyBorder="1" applyAlignment="1">
      <alignment horizontal="center"/>
    </xf>
    <xf numFmtId="0" fontId="9" fillId="9" borderId="24" xfId="7" applyBorder="1" applyAlignment="1">
      <alignment horizontal="center"/>
    </xf>
    <xf numFmtId="3" fontId="9" fillId="9" borderId="24" xfId="7" applyNumberFormat="1" applyBorder="1" applyAlignment="1">
      <alignment horizontal="center"/>
    </xf>
    <xf numFmtId="3" fontId="28" fillId="0" borderId="24" xfId="5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8" borderId="24" xfId="6" applyFont="1" applyBorder="1" applyAlignment="1">
      <alignment horizontal="center"/>
    </xf>
    <xf numFmtId="0" fontId="26" fillId="11" borderId="24" xfId="9" applyBorder="1" applyAlignment="1">
      <alignment horizontal="center"/>
    </xf>
    <xf numFmtId="3" fontId="26" fillId="11" borderId="24" xfId="9" applyNumberFormat="1" applyBorder="1" applyAlignment="1">
      <alignment horizontal="center"/>
    </xf>
    <xf numFmtId="0" fontId="8" fillId="0" borderId="12" xfId="0" applyFont="1" applyBorder="1" applyAlignment="1"/>
    <xf numFmtId="0" fontId="27" fillId="0" borderId="26" xfId="4" applyFont="1" applyFill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24" xfId="0" applyFont="1" applyBorder="1"/>
    <xf numFmtId="9" fontId="30" fillId="0" borderId="0" xfId="2" applyFont="1"/>
    <xf numFmtId="166" fontId="31" fillId="0" borderId="0" xfId="3" applyNumberFormat="1" applyFont="1" applyAlignment="1">
      <alignment horizontal="right"/>
    </xf>
    <xf numFmtId="166" fontId="31" fillId="0" borderId="0" xfId="3" applyNumberFormat="1" applyFont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0" fillId="10" borderId="24" xfId="8" applyFont="1" applyBorder="1" applyAlignment="1">
      <alignment horizontal="center"/>
    </xf>
    <xf numFmtId="0" fontId="0" fillId="9" borderId="24" xfId="7" applyFont="1" applyBorder="1" applyAlignment="1">
      <alignment horizontal="center"/>
    </xf>
    <xf numFmtId="0" fontId="8" fillId="0" borderId="0" xfId="0" applyFont="1"/>
    <xf numFmtId="3" fontId="32" fillId="0" borderId="0" xfId="5" applyNumberFormat="1" applyFont="1"/>
    <xf numFmtId="0" fontId="32" fillId="0" borderId="0" xfId="5" applyFont="1"/>
    <xf numFmtId="3" fontId="33" fillId="0" borderId="0" xfId="0" applyNumberFormat="1" applyFont="1"/>
    <xf numFmtId="0" fontId="29" fillId="0" borderId="0" xfId="0" applyFont="1"/>
    <xf numFmtId="3" fontId="29" fillId="0" borderId="0" xfId="0" applyNumberFormat="1" applyFont="1"/>
    <xf numFmtId="3" fontId="14" fillId="13" borderId="0" xfId="3" applyNumberFormat="1" applyFont="1" applyFill="1" applyAlignment="1">
      <alignment horizontal="right" vertical="center" wrapText="1"/>
    </xf>
    <xf numFmtId="165" fontId="21" fillId="0" borderId="0" xfId="3" applyNumberFormat="1" applyFont="1" applyFill="1" applyBorder="1" applyAlignment="1">
      <alignment horizontal="right" vertical="center" wrapText="1"/>
    </xf>
    <xf numFmtId="9" fontId="35" fillId="0" borderId="0" xfId="2" applyFont="1" applyFill="1"/>
    <xf numFmtId="0" fontId="34" fillId="0" borderId="0" xfId="0" applyFont="1" applyFill="1"/>
    <xf numFmtId="164" fontId="2" fillId="0" borderId="7" xfId="1" applyNumberFormat="1" applyFont="1" applyFill="1" applyBorder="1" applyAlignment="1">
      <alignment horizontal="center" vertical="center" wrapText="1"/>
    </xf>
    <xf numFmtId="14" fontId="7" fillId="0" borderId="2" xfId="1" applyNumberFormat="1" applyFont="1" applyFill="1" applyBorder="1" applyAlignment="1">
      <alignment horizontal="center" vertical="top" wrapText="1"/>
    </xf>
    <xf numFmtId="14" fontId="7" fillId="0" borderId="7" xfId="1" applyNumberFormat="1" applyFont="1" applyFill="1" applyBorder="1" applyAlignment="1">
      <alignment horizontal="center" vertical="top" wrapText="1"/>
    </xf>
    <xf numFmtId="14" fontId="7" fillId="0" borderId="2" xfId="1" applyNumberFormat="1" applyFont="1" applyFill="1" applyBorder="1" applyAlignment="1">
      <alignment horizontal="center" vertical="top"/>
    </xf>
    <xf numFmtId="14" fontId="7" fillId="0" borderId="7" xfId="1" applyNumberFormat="1" applyFont="1" applyFill="1" applyBorder="1" applyAlignment="1">
      <alignment horizontal="center" vertical="top"/>
    </xf>
    <xf numFmtId="14" fontId="7" fillId="0" borderId="8" xfId="1" applyNumberFormat="1" applyFont="1" applyFill="1" applyBorder="1" applyAlignment="1">
      <alignment horizontal="center" vertical="top"/>
    </xf>
    <xf numFmtId="164" fontId="1" fillId="0" borderId="27" xfId="1" applyNumberFormat="1" applyFont="1" applyFill="1" applyBorder="1" applyAlignment="1">
      <alignment vertical="center"/>
    </xf>
    <xf numFmtId="9" fontId="35" fillId="0" borderId="13" xfId="2" applyFont="1" applyFill="1" applyBorder="1"/>
    <xf numFmtId="9" fontId="35" fillId="0" borderId="1" xfId="2" applyFont="1" applyFill="1" applyBorder="1" applyAlignment="1">
      <alignment vertical="center"/>
    </xf>
    <xf numFmtId="9" fontId="35" fillId="0" borderId="3" xfId="2" applyFont="1" applyFill="1" applyBorder="1" applyAlignment="1">
      <alignment vertical="center"/>
    </xf>
    <xf numFmtId="9" fontId="35" fillId="0" borderId="2" xfId="2" applyFont="1" applyFill="1" applyBorder="1" applyAlignment="1">
      <alignment vertical="center"/>
    </xf>
    <xf numFmtId="164" fontId="36" fillId="0" borderId="1" xfId="1" applyNumberFormat="1" applyFont="1" applyFill="1" applyBorder="1" applyAlignment="1">
      <alignment vertical="center"/>
    </xf>
    <xf numFmtId="164" fontId="1" fillId="0" borderId="5" xfId="1" applyNumberFormat="1" applyFont="1" applyFill="1" applyBorder="1" applyAlignment="1">
      <alignment vertical="center"/>
    </xf>
    <xf numFmtId="9" fontId="1" fillId="0" borderId="6" xfId="2" applyFont="1" applyFill="1" applyBorder="1" applyAlignment="1">
      <alignment vertical="center"/>
    </xf>
    <xf numFmtId="164" fontId="36" fillId="0" borderId="13" xfId="1" applyNumberFormat="1" applyFont="1" applyFill="1" applyBorder="1" applyAlignment="1">
      <alignment vertical="center"/>
    </xf>
    <xf numFmtId="0" fontId="34" fillId="0" borderId="28" xfId="0" applyFont="1" applyFill="1" applyBorder="1"/>
    <xf numFmtId="14" fontId="7" fillId="0" borderId="8" xfId="1" applyNumberFormat="1" applyFont="1" applyFill="1" applyBorder="1" applyAlignment="1">
      <alignment horizontal="center" vertical="top" wrapText="1"/>
    </xf>
  </cellXfs>
  <cellStyles count="10">
    <cellStyle name="20% - 2. jelölőszín" xfId="7" builtinId="34"/>
    <cellStyle name="20% - 4. jelölőszín" xfId="8" builtinId="42"/>
    <cellStyle name="40% - 1. jelölőszín" xfId="6" builtinId="31"/>
    <cellStyle name="Ezres" xfId="3" builtinId="3"/>
    <cellStyle name="Jelölőszín 5" xfId="9" builtinId="45"/>
    <cellStyle name="Jó" xfId="4" builtinId="26"/>
    <cellStyle name="Magyarázó szöveg" xfId="5" builtinId="53"/>
    <cellStyle name="Normál" xfId="0" builtinId="0"/>
    <cellStyle name="Normal_IFRS tábla 2005" xfId="1"/>
    <cellStyle name="Százalék" xfId="2" builtinId="5"/>
  </cellStyles>
  <dxfs count="0"/>
  <tableStyles count="0" defaultTableStyle="TableStyleMedium2" defaultPivotStyle="PivotStyleLight16"/>
  <colors>
    <mruColors>
      <color rgb="FFED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Szegmens árbevétel alakulása negyedéves bontásban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KSZ'!$D$3:$H$3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KSZ'!$D$5:$H$5</c:f>
              <c:numCache>
                <c:formatCode>#,##0</c:formatCode>
                <c:ptCount val="5"/>
                <c:pt idx="0">
                  <c:v>58760.11</c:v>
                </c:pt>
                <c:pt idx="1">
                  <c:v>52686</c:v>
                </c:pt>
                <c:pt idx="2">
                  <c:v>66846.945000000007</c:v>
                </c:pt>
                <c:pt idx="3">
                  <c:v>63838.815999999999</c:v>
                </c:pt>
                <c:pt idx="4">
                  <c:v>53756.239000000001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8-4D75-A45B-D369232F68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2994496"/>
        <c:axId val="247108080"/>
      </c:barChart>
      <c:catAx>
        <c:axId val="2329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7108080"/>
        <c:crosses val="autoZero"/>
        <c:auto val="1"/>
        <c:lblAlgn val="ctr"/>
        <c:lblOffset val="100"/>
        <c:noMultiLvlLbl val="0"/>
      </c:catAx>
      <c:valAx>
        <c:axId val="247108080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29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Közvetített hitel volumen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KPI'!$F$129</c:f>
              <c:strCache>
                <c:ptCount val="1"/>
                <c:pt idx="0">
                  <c:v>Összesen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 KPI'!$G$125:$H$125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'diagram KPI'!$G$129:$H$129</c:f>
              <c:numCache>
                <c:formatCode>#,##0</c:formatCode>
                <c:ptCount val="2"/>
                <c:pt idx="0">
                  <c:v>21098437.657000002</c:v>
                </c:pt>
                <c:pt idx="1">
                  <c:v>43300127.323420003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C-4F6D-B6B7-53B54AA756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9073984"/>
        <c:axId val="786201344"/>
      </c:barChart>
      <c:catAx>
        <c:axId val="7990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201344"/>
        <c:crosses val="autoZero"/>
        <c:auto val="1"/>
        <c:lblAlgn val="ctr"/>
        <c:lblOffset val="100"/>
        <c:noMultiLvlLbl val="0"/>
      </c:catAx>
      <c:valAx>
        <c:axId val="7862013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907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Közvetített LTP volumen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KPI'!$F$146</c:f>
              <c:strCache>
                <c:ptCount val="1"/>
                <c:pt idx="0">
                  <c:v>Összesen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 KPI'!$G$142:$H$142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'diagram KPI'!$G$146:$H$146</c:f>
              <c:numCache>
                <c:formatCode>#,##0</c:formatCode>
                <c:ptCount val="2"/>
                <c:pt idx="0">
                  <c:v>8198890</c:v>
                </c:pt>
                <c:pt idx="1">
                  <c:v>19152640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2-408C-9ABC-F3BD39C66E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9258400"/>
        <c:axId val="799046208"/>
      </c:barChart>
      <c:catAx>
        <c:axId val="6992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9046208"/>
        <c:crosses val="autoZero"/>
        <c:auto val="1"/>
        <c:lblAlgn val="ctr"/>
        <c:lblOffset val="100"/>
        <c:noMultiLvlLbl val="0"/>
      </c:catAx>
      <c:valAx>
        <c:axId val="7990462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9925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Hálózati forgalom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KPI'!$B$8</c:f>
              <c:strCache>
                <c:ptCount val="1"/>
                <c:pt idx="0">
                  <c:v>Magyarország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KPI'!$C$5:$G$5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KPI'!$C$8:$G$8</c:f>
              <c:numCache>
                <c:formatCode>#,##0</c:formatCode>
                <c:ptCount val="5"/>
                <c:pt idx="0">
                  <c:v>1508535</c:v>
                </c:pt>
                <c:pt idx="1">
                  <c:v>1571034</c:v>
                </c:pt>
                <c:pt idx="2">
                  <c:v>1755603</c:v>
                </c:pt>
                <c:pt idx="3">
                  <c:v>1609320</c:v>
                </c:pt>
                <c:pt idx="4">
                  <c:v>1469618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A-4B06-840B-13DBD75B31B5}"/>
            </c:ext>
          </c:extLst>
        </c:ser>
        <c:ser>
          <c:idx val="1"/>
          <c:order val="1"/>
          <c:tx>
            <c:strRef>
              <c:f>'diagram KPI'!$B$9</c:f>
              <c:strCache>
                <c:ptCount val="1"/>
                <c:pt idx="0">
                  <c:v>Lengyelország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KPI'!$C$5:$G$5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KPI'!$C$9:$G$9</c:f>
              <c:numCache>
                <c:formatCode>#,##0</c:formatCode>
                <c:ptCount val="5"/>
                <c:pt idx="2">
                  <c:v>460303.35818399995</c:v>
                </c:pt>
                <c:pt idx="3">
                  <c:v>393071.97165000002</c:v>
                </c:pt>
                <c:pt idx="4">
                  <c:v>416117.22174000007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A-4B06-840B-13DBD75B31B5}"/>
            </c:ext>
          </c:extLst>
        </c:ser>
        <c:ser>
          <c:idx val="2"/>
          <c:order val="2"/>
          <c:tx>
            <c:strRef>
              <c:f>'diagram KPI'!$B$10</c:f>
              <c:strCache>
                <c:ptCount val="1"/>
                <c:pt idx="0">
                  <c:v>Csehország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KPI'!$C$5:$G$5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KPI'!$C$10:$G$10</c:f>
              <c:numCache>
                <c:formatCode>#,##0</c:formatCode>
                <c:ptCount val="5"/>
                <c:pt idx="3">
                  <c:v>26096</c:v>
                </c:pt>
                <c:pt idx="4">
                  <c:v>50825.599999999999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A-4B06-840B-13DBD75B31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92055752"/>
        <c:axId val="5920560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'diagram KPI'!$B$11</c15:sqref>
                        </c15:formulaRef>
                      </c:ext>
                    </c:extLst>
                    <c:strCache>
                      <c:ptCount val="1"/>
                      <c:pt idx="0">
                        <c:v>Összesen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u-HU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'diagram KPI'!$C$11:$G$11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1508535</c:v>
                      </c:pt>
                      <c:pt idx="1">
                        <c:v>1571034</c:v>
                      </c:pt>
                      <c:pt idx="2">
                        <c:v>2215906.358184</c:v>
                      </c:pt>
                      <c:pt idx="3">
                        <c:v>2028487.97165</c:v>
                      </c:pt>
                      <c:pt idx="4">
                        <c:v>1936560.82174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5FA-4B06-840B-13DBD75B31B5}"/>
                  </c:ext>
                </c:extLst>
              </c15:ser>
            </c15:filteredBarSeries>
          </c:ext>
        </c:extLst>
      </c:barChart>
      <c:valAx>
        <c:axId val="592056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2055752"/>
        <c:crosses val="autoZero"/>
        <c:crossBetween val="between"/>
      </c:valAx>
      <c:catAx>
        <c:axId val="592055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2056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Hálózati irodaszám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KPI'!$B$23</c:f>
              <c:strCache>
                <c:ptCount val="1"/>
                <c:pt idx="0">
                  <c:v>Magyarország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KPI'!$C$20:$G$20</c:f>
              <c:strCache>
                <c:ptCount val="5"/>
                <c:pt idx="0">
                  <c:v>2015. dec. 31</c:v>
                </c:pt>
                <c:pt idx="1">
                  <c:v>2016. márc. 31.</c:v>
                </c:pt>
                <c:pt idx="2">
                  <c:v>2016. jún. 30.</c:v>
                </c:pt>
                <c:pt idx="3">
                  <c:v>2016. szept. 30.</c:v>
                </c:pt>
                <c:pt idx="4">
                  <c:v>2016. dec. 31</c:v>
                </c:pt>
              </c:strCache>
            </c:strRef>
          </c:cat>
          <c:val>
            <c:numRef>
              <c:f>'diagram KPI'!$C$23:$G$23</c:f>
              <c:numCache>
                <c:formatCode>#,##0</c:formatCode>
                <c:ptCount val="5"/>
                <c:pt idx="0">
                  <c:v>138</c:v>
                </c:pt>
                <c:pt idx="1">
                  <c:v>143</c:v>
                </c:pt>
                <c:pt idx="2">
                  <c:v>148</c:v>
                </c:pt>
                <c:pt idx="3">
                  <c:v>151</c:v>
                </c:pt>
                <c:pt idx="4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F-4ACF-A0E9-F94A9DEE34DC}"/>
            </c:ext>
          </c:extLst>
        </c:ser>
        <c:ser>
          <c:idx val="1"/>
          <c:order val="1"/>
          <c:tx>
            <c:strRef>
              <c:f>'diagram KPI'!$B$24</c:f>
              <c:strCache>
                <c:ptCount val="1"/>
                <c:pt idx="0">
                  <c:v>Lengyelország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KPI'!$C$20:$G$20</c:f>
              <c:strCache>
                <c:ptCount val="5"/>
                <c:pt idx="0">
                  <c:v>2015. dec. 31</c:v>
                </c:pt>
                <c:pt idx="1">
                  <c:v>2016. márc. 31.</c:v>
                </c:pt>
                <c:pt idx="2">
                  <c:v>2016. jún. 30.</c:v>
                </c:pt>
                <c:pt idx="3">
                  <c:v>2016. szept. 30.</c:v>
                </c:pt>
                <c:pt idx="4">
                  <c:v>2016. dec. 31</c:v>
                </c:pt>
              </c:strCache>
            </c:strRef>
          </c:cat>
          <c:val>
            <c:numRef>
              <c:f>'diagram KPI'!$C$24:$G$24</c:f>
              <c:numCache>
                <c:formatCode>#,##0</c:formatCode>
                <c:ptCount val="5"/>
                <c:pt idx="2">
                  <c:v>81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F-4ACF-A0E9-F94A9DEE34DC}"/>
            </c:ext>
          </c:extLst>
        </c:ser>
        <c:ser>
          <c:idx val="2"/>
          <c:order val="2"/>
          <c:tx>
            <c:strRef>
              <c:f>'diagram KPI'!$B$25</c:f>
              <c:strCache>
                <c:ptCount val="1"/>
                <c:pt idx="0">
                  <c:v>Csehország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'diagram KPI'!$C$25:$G$25</c:f>
              <c:numCache>
                <c:formatCode>#,##0</c:formatCod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F-4ACF-A0E9-F94A9DEE34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4591456"/>
        <c:axId val="6645875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'diagram KPI'!$B$26</c15:sqref>
                        </c15:formulaRef>
                      </c:ext>
                    </c:extLst>
                    <c:strCache>
                      <c:ptCount val="1"/>
                      <c:pt idx="0">
                        <c:v>Összesen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u-HU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'diagram KPI'!$C$26:$G$26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138</c:v>
                      </c:pt>
                      <c:pt idx="1">
                        <c:v>143</c:v>
                      </c:pt>
                      <c:pt idx="2">
                        <c:v>229</c:v>
                      </c:pt>
                      <c:pt idx="3">
                        <c:v>230</c:v>
                      </c:pt>
                      <c:pt idx="4">
                        <c:v>232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A9F-4ACF-A0E9-F94A9DEE34DC}"/>
                  </c:ext>
                </c:extLst>
              </c15:ser>
            </c15:filteredBarSeries>
          </c:ext>
        </c:extLst>
      </c:barChart>
      <c:valAx>
        <c:axId val="664587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4591456"/>
        <c:crosses val="autoZero"/>
        <c:crossBetween val="between"/>
      </c:valAx>
      <c:catAx>
        <c:axId val="6645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458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Saját iroda forgalom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KPI'!$B$39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KPI'!$C$36:$G$36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KPI'!$C$39:$G$39</c:f>
              <c:numCache>
                <c:formatCode>#,##0</c:formatCode>
                <c:ptCount val="5"/>
                <c:pt idx="0">
                  <c:v>251998</c:v>
                </c:pt>
                <c:pt idx="1">
                  <c:v>249422</c:v>
                </c:pt>
                <c:pt idx="2">
                  <c:v>260785</c:v>
                </c:pt>
                <c:pt idx="3">
                  <c:v>229047</c:v>
                </c:pt>
                <c:pt idx="4">
                  <c:v>208357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D-4151-A49B-3146BD8E1D0E}"/>
            </c:ext>
          </c:extLst>
        </c:ser>
        <c:ser>
          <c:idx val="1"/>
          <c:order val="1"/>
          <c:tx>
            <c:strRef>
              <c:f>'diagram KPI'!$B$40</c:f>
              <c:strCache>
                <c:ptCount val="1"/>
                <c:pt idx="0">
                  <c:v>Lengyelország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'diagram KPI'!$C$40:$G$40</c:f>
              <c:numCache>
                <c:formatCode>#,##0</c:formatCode>
                <c:ptCount val="5"/>
                <c:pt idx="2">
                  <c:v>111783.4496336</c:v>
                </c:pt>
                <c:pt idx="3">
                  <c:v>105799.10649999999</c:v>
                </c:pt>
                <c:pt idx="4">
                  <c:v>132070.34115000002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D-4151-A49B-3146BD8E1D0E}"/>
            </c:ext>
          </c:extLst>
        </c:ser>
        <c:ser>
          <c:idx val="2"/>
          <c:order val="2"/>
          <c:tx>
            <c:strRef>
              <c:f>'diagram KPI'!$B$41</c:f>
              <c:strCache>
                <c:ptCount val="1"/>
                <c:pt idx="0">
                  <c:v>Csehország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'diagram KPI'!$C$41:$G$41</c:f>
              <c:numCache>
                <c:formatCode>#,##0</c:formatCode>
                <c:ptCount val="5"/>
                <c:pt idx="3">
                  <c:v>26096</c:v>
                </c:pt>
                <c:pt idx="4">
                  <c:v>50825.599999999999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D-4151-A49B-3146BD8E1D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8843360"/>
        <c:axId val="5888430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'diagram KPI'!$B$42</c15:sqref>
                        </c15:formulaRef>
                      </c:ext>
                    </c:extLst>
                    <c:strCache>
                      <c:ptCount val="1"/>
                      <c:pt idx="0">
                        <c:v>Összesen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u-HU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'diagram KPI'!$C$42:$G$42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251998</c:v>
                      </c:pt>
                      <c:pt idx="1">
                        <c:v>249422</c:v>
                      </c:pt>
                      <c:pt idx="2">
                        <c:v>372568.44963360002</c:v>
                      </c:pt>
                      <c:pt idx="3">
                        <c:v>360942.10649999999</c:v>
                      </c:pt>
                      <c:pt idx="4">
                        <c:v>391252.94115000003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E9D-4151-A49B-3146BD8E1D0E}"/>
                  </c:ext>
                </c:extLst>
              </c15:ser>
            </c15:filteredBarSeries>
          </c:ext>
        </c:extLst>
      </c:barChart>
      <c:valAx>
        <c:axId val="5888430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8843360"/>
        <c:crosses val="autoZero"/>
        <c:crossBetween val="between"/>
      </c:valAx>
      <c:catAx>
        <c:axId val="58884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8843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Saját irodaszám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KPI'!$B$52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KPI'!$C$49:$G$49</c:f>
              <c:strCache>
                <c:ptCount val="5"/>
                <c:pt idx="0">
                  <c:v>2015. dec. 31</c:v>
                </c:pt>
                <c:pt idx="1">
                  <c:v>2016. márc. 31.</c:v>
                </c:pt>
                <c:pt idx="2">
                  <c:v>2016. jún. 30.</c:v>
                </c:pt>
                <c:pt idx="3">
                  <c:v>2016. szept. 30.</c:v>
                </c:pt>
                <c:pt idx="4">
                  <c:v>2016. dec. 31</c:v>
                </c:pt>
              </c:strCache>
            </c:strRef>
          </c:cat>
          <c:val>
            <c:numRef>
              <c:f>'diagram KPI'!$C$52:$G$52</c:f>
              <c:numCache>
                <c:formatCode>#,##0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B-443E-B266-C84913A0D356}"/>
            </c:ext>
          </c:extLst>
        </c:ser>
        <c:ser>
          <c:idx val="1"/>
          <c:order val="1"/>
          <c:tx>
            <c:strRef>
              <c:f>'diagram KPI'!$B$53</c:f>
              <c:strCache>
                <c:ptCount val="1"/>
                <c:pt idx="0">
                  <c:v>Lengyelország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KPI'!$C$49:$G$49</c:f>
              <c:strCache>
                <c:ptCount val="5"/>
                <c:pt idx="0">
                  <c:v>2015. dec. 31</c:v>
                </c:pt>
                <c:pt idx="1">
                  <c:v>2016. márc. 31.</c:v>
                </c:pt>
                <c:pt idx="2">
                  <c:v>2016. jún. 30.</c:v>
                </c:pt>
                <c:pt idx="3">
                  <c:v>2016. szept. 30.</c:v>
                </c:pt>
                <c:pt idx="4">
                  <c:v>2016. dec. 31</c:v>
                </c:pt>
              </c:strCache>
            </c:strRef>
          </c:cat>
          <c:val>
            <c:numRef>
              <c:f>'diagram KPI'!$C$53:$G$53</c:f>
              <c:numCache>
                <c:formatCode>#,##0</c:formatCode>
                <c:ptCount val="5"/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B-443E-B266-C84913A0D356}"/>
            </c:ext>
          </c:extLst>
        </c:ser>
        <c:ser>
          <c:idx val="2"/>
          <c:order val="2"/>
          <c:tx>
            <c:strRef>
              <c:f>'diagram KPI'!$B$54</c:f>
              <c:strCache>
                <c:ptCount val="1"/>
                <c:pt idx="0">
                  <c:v>Csehország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KPI'!$C$49:$G$49</c:f>
              <c:strCache>
                <c:ptCount val="5"/>
                <c:pt idx="0">
                  <c:v>2015. dec. 31</c:v>
                </c:pt>
                <c:pt idx="1">
                  <c:v>2016. márc. 31.</c:v>
                </c:pt>
                <c:pt idx="2">
                  <c:v>2016. jún. 30.</c:v>
                </c:pt>
                <c:pt idx="3">
                  <c:v>2016. szept. 30.</c:v>
                </c:pt>
                <c:pt idx="4">
                  <c:v>2016. dec. 31</c:v>
                </c:pt>
              </c:strCache>
            </c:strRef>
          </c:cat>
          <c:val>
            <c:numRef>
              <c:f>'diagram KPI'!$C$54:$G$54</c:f>
              <c:numCache>
                <c:formatCode>#,##0</c:formatCod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B-443E-B266-C84913A0D3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91854144"/>
        <c:axId val="5918538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'diagram KPI'!$B$55</c15:sqref>
                        </c15:formulaRef>
                      </c:ext>
                    </c:extLst>
                    <c:strCache>
                      <c:ptCount val="1"/>
                      <c:pt idx="0">
                        <c:v>Összesen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u-HU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'diagram KPI'!$C$55:$G$55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17</c:v>
                      </c:pt>
                      <c:pt idx="1">
                        <c:v>19</c:v>
                      </c:pt>
                      <c:pt idx="2">
                        <c:v>25</c:v>
                      </c:pt>
                      <c:pt idx="3">
                        <c:v>28</c:v>
                      </c:pt>
                      <c:pt idx="4">
                        <c:v>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3EB-443E-B266-C84913A0D356}"/>
                  </c:ext>
                </c:extLst>
              </c15:ser>
            </c15:filteredBarSeries>
          </c:ext>
        </c:extLst>
      </c:barChart>
      <c:valAx>
        <c:axId val="5918538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1854144"/>
        <c:crosses val="autoZero"/>
        <c:crossBetween val="between"/>
      </c:valAx>
      <c:catAx>
        <c:axId val="5918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1853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LTP közvetítés volumen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KPI'!$B$68</c:f>
              <c:strCache>
                <c:ptCount val="1"/>
                <c:pt idx="0">
                  <c:v>Magyarország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KPI'!$C$67:$G$67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KPI'!$C$68:$G$68</c:f>
              <c:numCache>
                <c:formatCode>#,##0</c:formatCode>
                <c:ptCount val="5"/>
                <c:pt idx="0">
                  <c:v>2791250</c:v>
                </c:pt>
                <c:pt idx="1">
                  <c:v>4104170</c:v>
                </c:pt>
                <c:pt idx="2">
                  <c:v>4592710</c:v>
                </c:pt>
                <c:pt idx="3">
                  <c:v>4882890</c:v>
                </c:pt>
                <c:pt idx="4">
                  <c:v>5572870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8-49FC-91A3-C1AA44060A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43381760"/>
        <c:axId val="942452752"/>
      </c:barChart>
      <c:catAx>
        <c:axId val="9433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2452752"/>
        <c:crosses val="autoZero"/>
        <c:auto val="1"/>
        <c:lblAlgn val="ctr"/>
        <c:lblOffset val="100"/>
        <c:noMultiLvlLbl val="0"/>
      </c:catAx>
      <c:valAx>
        <c:axId val="9424527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338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Hitelközvetítés volumen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KPI'!$B$81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KPI'!$C$80:$G$80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KPI'!$C$81:$G$81</c:f>
              <c:numCache>
                <c:formatCode>#,##0</c:formatCode>
                <c:ptCount val="5"/>
                <c:pt idx="0">
                  <c:v>6156725.1119999997</c:v>
                </c:pt>
                <c:pt idx="1">
                  <c:v>5504412.9749999996</c:v>
                </c:pt>
                <c:pt idx="2">
                  <c:v>7807532.909</c:v>
                </c:pt>
                <c:pt idx="3">
                  <c:v>7989323.3799999999</c:v>
                </c:pt>
                <c:pt idx="4">
                  <c:v>7422998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A-4CC2-8C68-95C912DD8D18}"/>
            </c:ext>
          </c:extLst>
        </c:ser>
        <c:ser>
          <c:idx val="1"/>
          <c:order val="1"/>
          <c:tx>
            <c:strRef>
              <c:f>'diagram KPI'!$B$82</c:f>
              <c:strCache>
                <c:ptCount val="1"/>
                <c:pt idx="0">
                  <c:v>Lengyelország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KPI'!$C$80:$G$80</c:f>
              <c:strCache>
                <c:ptCount val="5"/>
                <c:pt idx="0">
                  <c:v>2015Q4</c:v>
                </c:pt>
                <c:pt idx="1">
                  <c:v>2016Q1</c:v>
                </c:pt>
                <c:pt idx="2">
                  <c:v>2016Q2</c:v>
                </c:pt>
                <c:pt idx="3">
                  <c:v>2016Q3</c:v>
                </c:pt>
                <c:pt idx="4">
                  <c:v>2016Q4</c:v>
                </c:pt>
              </c:strCache>
            </c:strRef>
          </c:cat>
          <c:val>
            <c:numRef>
              <c:f>'diagram KPI'!$C$82:$G$82</c:f>
              <c:numCache>
                <c:formatCode>#,##0</c:formatCode>
                <c:ptCount val="5"/>
                <c:pt idx="2">
                  <c:v>5188682.7707199994</c:v>
                </c:pt>
                <c:pt idx="3">
                  <c:v>4882150.6086999997</c:v>
                </c:pt>
                <c:pt idx="4">
                  <c:v>4505026.6800000006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A-4CC2-8C68-95C912DD8D1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0437824"/>
        <c:axId val="112245129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'diagram KPI'!$B$83</c15:sqref>
                        </c15:formulaRef>
                      </c:ext>
                    </c:extLst>
                    <c:strCache>
                      <c:ptCount val="1"/>
                      <c:pt idx="0">
                        <c:v>Összesen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u-HU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'diagram KPI'!$C$83:$G$83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6156725.1119999997</c:v>
                      </c:pt>
                      <c:pt idx="1">
                        <c:v>5504412.9749999996</c:v>
                      </c:pt>
                      <c:pt idx="2">
                        <c:v>12996215.679719999</c:v>
                      </c:pt>
                      <c:pt idx="3">
                        <c:v>12871473.988699999</c:v>
                      </c:pt>
                      <c:pt idx="4">
                        <c:v>11928024.68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35A-4CC2-8C68-95C912DD8D18}"/>
                  </c:ext>
                </c:extLst>
              </c15:ser>
            </c15:filteredBarSeries>
          </c:ext>
        </c:extLst>
      </c:barChart>
      <c:catAx>
        <c:axId val="11204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22451296"/>
        <c:crosses val="autoZero"/>
        <c:auto val="1"/>
        <c:lblAlgn val="ctr"/>
        <c:lblOffset val="100"/>
        <c:noMultiLvlLbl val="0"/>
      </c:catAx>
      <c:valAx>
        <c:axId val="1122451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204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Hálózati forgalom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KPI'!$E$99</c:f>
              <c:strCache>
                <c:ptCount val="1"/>
                <c:pt idx="0">
                  <c:v>Összesen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 KPI'!$F$95:$G$95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'diagram KPI'!$F$99:$G$99</c:f>
              <c:numCache>
                <c:formatCode>#,##0</c:formatCode>
                <c:ptCount val="2"/>
                <c:pt idx="0">
                  <c:v>5919942.7808300005</c:v>
                </c:pt>
                <c:pt idx="1">
                  <c:v>7751989.1515739998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1-445F-8597-86A934F5D1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07809344"/>
        <c:axId val="609614144"/>
      </c:barChart>
      <c:catAx>
        <c:axId val="7078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9614144"/>
        <c:crosses val="autoZero"/>
        <c:auto val="1"/>
        <c:lblAlgn val="ctr"/>
        <c:lblOffset val="100"/>
        <c:noMultiLvlLbl val="0"/>
      </c:catAx>
      <c:valAx>
        <c:axId val="6096141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780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Saját iroda forgalom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 KPI'!$F$116</c:f>
              <c:strCache>
                <c:ptCount val="1"/>
                <c:pt idx="0">
                  <c:v>Összesen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 KPI'!$G$112:$H$112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'diagram KPI'!$G$116:$H$116</c:f>
              <c:numCache>
                <c:formatCode>#,##0</c:formatCode>
                <c:ptCount val="2"/>
                <c:pt idx="0">
                  <c:v>1087870.9335950003</c:v>
                </c:pt>
                <c:pt idx="1">
                  <c:v>1374185.4972836003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D-4009-ACCF-2511F02B0C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3275552"/>
        <c:axId val="786198752"/>
      </c:barChart>
      <c:catAx>
        <c:axId val="6132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198752"/>
        <c:crosses val="autoZero"/>
        <c:auto val="1"/>
        <c:lblAlgn val="ctr"/>
        <c:lblOffset val="100"/>
        <c:noMultiLvlLbl val="0"/>
      </c:catAx>
      <c:valAx>
        <c:axId val="7861987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327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0</xdr:rowOff>
    </xdr:from>
    <xdr:to>
      <xdr:col>9</xdr:col>
      <xdr:colOff>190500</xdr:colOff>
      <xdr:row>28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FD6ABF-4820-48D9-9779-0805C57AD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457199</xdr:colOff>
      <xdr:row>0</xdr:row>
      <xdr:rowOff>76200</xdr:rowOff>
    </xdr:from>
    <xdr:to>
      <xdr:col>18</xdr:col>
      <xdr:colOff>581024</xdr:colOff>
      <xdr:row>12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E5DB483-4B6C-4724-B71A-06135B78C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14</xdr:row>
      <xdr:rowOff>66675</xdr:rowOff>
    </xdr:from>
    <xdr:to>
      <xdr:col>19</xdr:col>
      <xdr:colOff>0</xdr:colOff>
      <xdr:row>27</xdr:row>
      <xdr:rowOff>180975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96FBD7E-CBD3-49A1-9587-53FA89B58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30</xdr:row>
      <xdr:rowOff>104775</xdr:rowOff>
    </xdr:from>
    <xdr:to>
      <xdr:col>18</xdr:col>
      <xdr:colOff>552450</xdr:colOff>
      <xdr:row>44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351B1BD-4094-446C-9F08-F5BAF7971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581025</xdr:colOff>
      <xdr:row>46</xdr:row>
      <xdr:rowOff>152400</xdr:rowOff>
    </xdr:from>
    <xdr:to>
      <xdr:col>18</xdr:col>
      <xdr:colOff>514350</xdr:colOff>
      <xdr:row>60</xdr:row>
      <xdr:rowOff>161925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622DBE66-E044-4318-8ED2-0686AB606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63</xdr:row>
      <xdr:rowOff>95250</xdr:rowOff>
    </xdr:from>
    <xdr:to>
      <xdr:col>18</xdr:col>
      <xdr:colOff>466725</xdr:colOff>
      <xdr:row>74</xdr:row>
      <xdr:rowOff>114300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170A7B97-A094-48A8-8755-FE575B520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514350</xdr:colOff>
      <xdr:row>78</xdr:row>
      <xdr:rowOff>142875</xdr:rowOff>
    </xdr:from>
    <xdr:to>
      <xdr:col>19</xdr:col>
      <xdr:colOff>257175</xdr:colOff>
      <xdr:row>92</xdr:row>
      <xdr:rowOff>171450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9BBB4584-99E0-4549-8CF8-6912557B5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514350</xdr:colOff>
      <xdr:row>94</xdr:row>
      <xdr:rowOff>66675</xdr:rowOff>
    </xdr:from>
    <xdr:to>
      <xdr:col>17</xdr:col>
      <xdr:colOff>209550</xdr:colOff>
      <xdr:row>108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7B0CEDB-BA4D-49E8-97A5-83F1BB24B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190500</xdr:colOff>
      <xdr:row>109</xdr:row>
      <xdr:rowOff>19050</xdr:rowOff>
    </xdr:from>
    <xdr:to>
      <xdr:col>15</xdr:col>
      <xdr:colOff>495300</xdr:colOff>
      <xdr:row>123</xdr:row>
      <xdr:rowOff>9525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0BA5917-C90E-4BE1-9B45-83CB57068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266700</xdr:colOff>
      <xdr:row>123</xdr:row>
      <xdr:rowOff>161925</xdr:rowOff>
    </xdr:from>
    <xdr:to>
      <xdr:col>15</xdr:col>
      <xdr:colOff>571500</xdr:colOff>
      <xdr:row>137</xdr:row>
      <xdr:rowOff>123825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7DAFD8-A9FD-4A55-A860-8604B74F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323850</xdr:colOff>
      <xdr:row>138</xdr:row>
      <xdr:rowOff>76200</xdr:rowOff>
    </xdr:from>
    <xdr:to>
      <xdr:col>16</xdr:col>
      <xdr:colOff>19050</xdr:colOff>
      <xdr:row>152</xdr:row>
      <xdr:rowOff>95250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586F3F8-78EB-4DA0-A003-CAC550C81E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38100</xdr:rowOff>
    </xdr:from>
    <xdr:to>
      <xdr:col>19</xdr:col>
      <xdr:colOff>171450</xdr:colOff>
      <xdr:row>5</xdr:row>
      <xdr:rowOff>180975</xdr:rowOff>
    </xdr:to>
    <xdr:pic>
      <xdr:nvPicPr>
        <xdr:cNvPr id="2" name="Kép 1" descr="C:\Users\TOTHZ~1.DUN\AppData\Local\Temp\x10sctmp.png">
          <a:extLst>
            <a:ext uri="{FF2B5EF4-FFF2-40B4-BE49-F238E27FC236}">
              <a16:creationId xmlns:a16="http://schemas.microsoft.com/office/drawing/2014/main" id="{926F672B-B54B-482F-9322-D7BB619F70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28600"/>
          <a:ext cx="99060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</xdr:colOff>
      <xdr:row>8</xdr:row>
      <xdr:rowOff>0</xdr:rowOff>
    </xdr:from>
    <xdr:to>
      <xdr:col>19</xdr:col>
      <xdr:colOff>190501</xdr:colOff>
      <xdr:row>11</xdr:row>
      <xdr:rowOff>104775</xdr:rowOff>
    </xdr:to>
    <xdr:pic>
      <xdr:nvPicPr>
        <xdr:cNvPr id="3" name="Kép 2" descr="C:\Users\TOTHZ~1.DUN\AppData\Local\Temp\x10sctmp1.png">
          <a:extLst>
            <a:ext uri="{FF2B5EF4-FFF2-40B4-BE49-F238E27FC236}">
              <a16:creationId xmlns:a16="http://schemas.microsoft.com/office/drawing/2014/main" id="{1828FEC6-ED5F-4773-8C4C-8268B930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6" y="1524000"/>
          <a:ext cx="99441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28574</xdr:colOff>
      <xdr:row>12</xdr:row>
      <xdr:rowOff>142875</xdr:rowOff>
    </xdr:from>
    <xdr:to>
      <xdr:col>19</xdr:col>
      <xdr:colOff>276225</xdr:colOff>
      <xdr:row>26</xdr:row>
      <xdr:rowOff>152400</xdr:rowOff>
    </xdr:to>
    <xdr:pic>
      <xdr:nvPicPr>
        <xdr:cNvPr id="4" name="Kép 3" descr="C:\Users\TOTHZ~1.DUN\AppData\Local\Temp\x10sctmp2.png">
          <a:extLst>
            <a:ext uri="{FF2B5EF4-FFF2-40B4-BE49-F238E27FC236}">
              <a16:creationId xmlns:a16="http://schemas.microsoft.com/office/drawing/2014/main" id="{A71AF174-11A9-442C-BC2F-CD898E44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49" y="2457450"/>
          <a:ext cx="10001251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92567</xdr:rowOff>
    </xdr:from>
    <xdr:to>
      <xdr:col>19</xdr:col>
      <xdr:colOff>333375</xdr:colOff>
      <xdr:row>56</xdr:row>
      <xdr:rowOff>47624</xdr:rowOff>
    </xdr:to>
    <xdr:pic>
      <xdr:nvPicPr>
        <xdr:cNvPr id="5" name="Kép 4" descr="C:\Users\TOTHZ~1.DUN\AppData\Local\Temp\x10sctmp4.png">
          <a:extLst>
            <a:ext uri="{FF2B5EF4-FFF2-40B4-BE49-F238E27FC236}">
              <a16:creationId xmlns:a16="http://schemas.microsoft.com/office/drawing/2014/main" id="{2A892108-8958-49BE-AB3B-4F7C6D92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455142"/>
          <a:ext cx="10010775" cy="5289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85726</xdr:colOff>
      <xdr:row>57</xdr:row>
      <xdr:rowOff>20409</xdr:rowOff>
    </xdr:from>
    <xdr:to>
      <xdr:col>19</xdr:col>
      <xdr:colOff>333376</xdr:colOff>
      <xdr:row>88</xdr:row>
      <xdr:rowOff>114300</xdr:rowOff>
    </xdr:to>
    <xdr:pic>
      <xdr:nvPicPr>
        <xdr:cNvPr id="6" name="Kép 5" descr="C:\Users\TOTHZ~1.DUN\AppData\Local\Temp\x10sctmp5.png">
          <a:extLst>
            <a:ext uri="{FF2B5EF4-FFF2-40B4-BE49-F238E27FC236}">
              <a16:creationId xmlns:a16="http://schemas.microsoft.com/office/drawing/2014/main" id="{9E895637-CCC5-4071-BAA2-201A435A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6" y="10907484"/>
          <a:ext cx="10001250" cy="599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19</xdr:col>
      <xdr:colOff>428625</xdr:colOff>
      <xdr:row>95</xdr:row>
      <xdr:rowOff>85725</xdr:rowOff>
    </xdr:to>
    <xdr:pic>
      <xdr:nvPicPr>
        <xdr:cNvPr id="7" name="Kép 6" descr="C:\Users\TOTHZ~1.DUN\AppData\Local\Temp\x10sctmp6.png">
          <a:extLst>
            <a:ext uri="{FF2B5EF4-FFF2-40B4-BE49-F238E27FC236}">
              <a16:creationId xmlns:a16="http://schemas.microsoft.com/office/drawing/2014/main" id="{FBD786F8-BF77-4BF0-85D5-204F3212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7049750"/>
          <a:ext cx="101822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561975</xdr:colOff>
      <xdr:row>96</xdr:row>
      <xdr:rowOff>95250</xdr:rowOff>
    </xdr:from>
    <xdr:to>
      <xdr:col>19</xdr:col>
      <xdr:colOff>438150</xdr:colOff>
      <xdr:row>111</xdr:row>
      <xdr:rowOff>142875</xdr:rowOff>
    </xdr:to>
    <xdr:pic>
      <xdr:nvPicPr>
        <xdr:cNvPr id="8" name="Kép 7" descr="C:\Users\TOTHZ~1.DUN\AppData\Local\Temp\x10sctmp7.png">
          <a:extLst>
            <a:ext uri="{FF2B5EF4-FFF2-40B4-BE49-F238E27FC236}">
              <a16:creationId xmlns:a16="http://schemas.microsoft.com/office/drawing/2014/main" id="{31EDCD7E-327D-4BA4-9C79-CF355457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8478500"/>
          <a:ext cx="1022032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\Accounting\Besz&#225;mol&#243;k\IFRS\MASTER\IFRS%20MASTER%20DH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7\Franchise\Users\zsolt_dz\AppData\Local\Microsoft\Windows\Temporary%20Internet%20Files\Content.Outlook\BKOF01UV\idokozi-vezet&#246;segi-draft-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"/>
      <sheetName val="Szegmens"/>
      <sheetName val="SOCIE"/>
      <sheetName val="Főlap"/>
      <sheetName val="SzGms"/>
      <sheetName val="CF"/>
      <sheetName val="Tőkekonszi"/>
      <sheetName val="GW trans"/>
      <sheetName val="GDDC"/>
      <sheetName val="KKVreconc"/>
      <sheetName val="HITELreconc"/>
      <sheetName val="EPS"/>
      <sheetName val="IAS 33"/>
    </sheetNames>
    <sheetDataSet>
      <sheetData sheetId="0"/>
      <sheetData sheetId="1"/>
      <sheetData sheetId="2"/>
      <sheetData sheetId="3">
        <row r="2">
          <cell r="B2" t="str">
            <v>2016. december 31.</v>
          </cell>
        </row>
      </sheetData>
      <sheetData sheetId="4">
        <row r="23">
          <cell r="AM23">
            <v>-36714.790800035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ranchise"/>
      <sheetName val="pü-i TMK"/>
      <sheetName val="saját iroda"/>
      <sheetName val="PL szgm"/>
      <sheetName val="IMPACT"/>
      <sheetName val="ing.befekt. o"/>
      <sheetName val="MyCity"/>
      <sheetName val="BS DHH"/>
      <sheetName val="PL DHH"/>
      <sheetName val="CF DHH"/>
      <sheetName val="SOCIE"/>
      <sheetName val="IAS 34"/>
      <sheetName val="FX"/>
      <sheetName val="HU KPI"/>
      <sheetName val="PL KPI"/>
      <sheetName val="CZ KPI"/>
      <sheetName val="ár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F3">
            <v>1360842006.72</v>
          </cell>
          <cell r="G3">
            <v>6019161215.8699999</v>
          </cell>
        </row>
        <row r="4">
          <cell r="F4">
            <v>117</v>
          </cell>
        </row>
        <row r="7">
          <cell r="F7">
            <v>201434475.90000001</v>
          </cell>
          <cell r="G7">
            <v>916589144.49000001</v>
          </cell>
        </row>
        <row r="8">
          <cell r="F8">
            <v>15</v>
          </cell>
        </row>
        <row r="19">
          <cell r="F19">
            <v>1459572981.1700001</v>
          </cell>
          <cell r="G19">
            <v>5796583170.2299995</v>
          </cell>
        </row>
        <row r="20">
          <cell r="F20">
            <v>115</v>
          </cell>
        </row>
        <row r="23">
          <cell r="F23">
            <v>249595404.44500002</v>
          </cell>
          <cell r="G23">
            <v>1074644406.595</v>
          </cell>
        </row>
        <row r="24">
          <cell r="F24">
            <v>16</v>
          </cell>
        </row>
        <row r="35">
          <cell r="F35">
            <v>108362524.68000001</v>
          </cell>
          <cell r="G35">
            <v>386954847.98000002</v>
          </cell>
        </row>
        <row r="36">
          <cell r="F36">
            <v>24</v>
          </cell>
        </row>
        <row r="39">
          <cell r="F39">
            <v>6923962.75</v>
          </cell>
          <cell r="G39">
            <v>31026112.75</v>
          </cell>
        </row>
        <row r="40">
          <cell r="F40">
            <v>3</v>
          </cell>
        </row>
        <row r="43">
          <cell r="F43">
            <v>48963719.5</v>
          </cell>
          <cell r="G43">
            <v>123359610.59999999</v>
          </cell>
        </row>
        <row r="44">
          <cell r="F44">
            <v>11</v>
          </cell>
        </row>
        <row r="47">
          <cell r="F47">
            <v>2403741</v>
          </cell>
          <cell r="G47">
            <v>13226527</v>
          </cell>
        </row>
        <row r="48">
          <cell r="F48">
            <v>1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8"/>
  <sheetViews>
    <sheetView showGridLines="0" tabSelected="1" zoomScale="115" zoomScaleNormal="115" workbookViewId="0">
      <selection activeCell="L12" sqref="L12"/>
    </sheetView>
  </sheetViews>
  <sheetFormatPr defaultRowHeight="15" x14ac:dyDescent="0.25"/>
  <cols>
    <col min="1" max="1" width="4.140625" customWidth="1"/>
    <col min="2" max="2" width="45" style="7" bestFit="1" customWidth="1"/>
    <col min="3" max="4" width="9.28515625" style="7" bestFit="1" customWidth="1"/>
    <col min="5" max="5" width="9.85546875" style="7" bestFit="1" customWidth="1"/>
    <col min="6" max="6" width="9.140625" style="7" customWidth="1"/>
    <col min="7" max="7" width="10.5703125" style="7" customWidth="1"/>
    <col min="8" max="10" width="9.28515625" style="7" bestFit="1" customWidth="1"/>
    <col min="11" max="11" width="20.42578125" bestFit="1" customWidth="1"/>
  </cols>
  <sheetData>
    <row r="1" spans="2:11" x14ac:dyDescent="0.25">
      <c r="K1" s="7"/>
    </row>
    <row r="2" spans="2:11" ht="24" customHeight="1" x14ac:dyDescent="0.25">
      <c r="B2" s="18" t="s">
        <v>16</v>
      </c>
      <c r="C2" s="115" t="s">
        <v>150</v>
      </c>
      <c r="D2" s="116"/>
      <c r="E2" s="116"/>
      <c r="F2" s="116"/>
      <c r="G2" s="116"/>
      <c r="H2" s="116"/>
      <c r="I2" s="116"/>
      <c r="J2" s="130"/>
    </row>
    <row r="3" spans="2:11" ht="25.5" x14ac:dyDescent="0.25">
      <c r="B3" s="11"/>
      <c r="C3" s="5" t="s">
        <v>146</v>
      </c>
      <c r="D3" s="5" t="s">
        <v>145</v>
      </c>
      <c r="E3" s="5" t="s">
        <v>15</v>
      </c>
      <c r="F3" s="6" t="s">
        <v>14</v>
      </c>
      <c r="G3" s="5" t="s">
        <v>148</v>
      </c>
      <c r="H3" s="5" t="s">
        <v>149</v>
      </c>
      <c r="I3" s="5" t="s">
        <v>147</v>
      </c>
      <c r="J3" s="5" t="s">
        <v>145</v>
      </c>
    </row>
    <row r="4" spans="2:11" x14ac:dyDescent="0.25">
      <c r="B4" s="11"/>
      <c r="C4" s="4"/>
      <c r="D4" s="8"/>
      <c r="E4" s="9"/>
      <c r="F4" s="6"/>
      <c r="G4" s="114"/>
      <c r="H4" s="114"/>
      <c r="I4" s="16"/>
      <c r="J4" s="4"/>
    </row>
    <row r="5" spans="2:11" x14ac:dyDescent="0.25">
      <c r="B5" s="19" t="s">
        <v>0</v>
      </c>
      <c r="C5" s="12">
        <v>1052041.6363879475</v>
      </c>
      <c r="D5" s="3">
        <v>769004.63179000001</v>
      </c>
      <c r="E5" s="3">
        <v>283037.00459794741</v>
      </c>
      <c r="F5" s="53">
        <v>0.36805630668195927</v>
      </c>
      <c r="G5" s="12">
        <v>1069899.4334076364</v>
      </c>
      <c r="H5" s="12">
        <v>1711301.236050806</v>
      </c>
      <c r="I5" s="3">
        <v>1234278.2149953125</v>
      </c>
      <c r="J5" s="12">
        <v>769004.63179000001</v>
      </c>
    </row>
    <row r="6" spans="2:11" x14ac:dyDescent="0.25">
      <c r="B6" s="76" t="s">
        <v>1</v>
      </c>
      <c r="C6" s="11">
        <v>467847.80012378603</v>
      </c>
      <c r="D6" s="2">
        <v>280803.32800000004</v>
      </c>
      <c r="E6" s="2">
        <v>187044.47212378599</v>
      </c>
      <c r="F6" s="29">
        <v>0.66610489788705773</v>
      </c>
      <c r="G6" s="11">
        <v>578550.905713154</v>
      </c>
      <c r="H6" s="11">
        <v>1296849.8643364001</v>
      </c>
      <c r="I6" s="2">
        <v>654427.65900999994</v>
      </c>
      <c r="J6" s="11">
        <v>280803.32800000004</v>
      </c>
    </row>
    <row r="7" spans="2:11" x14ac:dyDescent="0.25">
      <c r="B7" s="11"/>
      <c r="C7" s="11"/>
      <c r="D7" s="2"/>
      <c r="E7" s="2"/>
      <c r="F7" s="29"/>
      <c r="G7" s="11"/>
      <c r="H7" s="11"/>
      <c r="I7" s="2"/>
      <c r="J7" s="11"/>
    </row>
    <row r="8" spans="2:11" x14ac:dyDescent="0.25">
      <c r="B8" s="19" t="s">
        <v>2</v>
      </c>
      <c r="C8" s="3">
        <v>584193.83626416139</v>
      </c>
      <c r="D8" s="3">
        <v>488201.30378999992</v>
      </c>
      <c r="E8" s="3">
        <v>95992.532474161475</v>
      </c>
      <c r="F8" s="53">
        <v>0.19662489987010096</v>
      </c>
      <c r="G8" s="3">
        <v>491348.5276944823</v>
      </c>
      <c r="H8" s="3">
        <v>414451.37171440595</v>
      </c>
      <c r="I8" s="3">
        <v>579850.55598531256</v>
      </c>
      <c r="J8" s="12">
        <v>488201.30378999998</v>
      </c>
    </row>
    <row r="9" spans="2:11" x14ac:dyDescent="0.25">
      <c r="B9" s="125" t="s">
        <v>152</v>
      </c>
      <c r="C9" s="122">
        <v>0.55529535719699974</v>
      </c>
      <c r="D9" s="122">
        <v>0.63484832679566749</v>
      </c>
      <c r="E9" s="124">
        <v>-7.9552969598667755E-2</v>
      </c>
      <c r="F9" s="123"/>
      <c r="G9" s="122">
        <v>0.45924739499069944</v>
      </c>
      <c r="H9" s="122">
        <v>0.24218493096565583</v>
      </c>
      <c r="I9" s="122">
        <v>0.46978918443238887</v>
      </c>
      <c r="J9" s="122">
        <v>0.63484832679566761</v>
      </c>
    </row>
    <row r="10" spans="2:11" x14ac:dyDescent="0.25">
      <c r="B10" s="13" t="s">
        <v>3</v>
      </c>
      <c r="C10" s="11">
        <v>22003.098928046878</v>
      </c>
      <c r="D10" s="2">
        <v>17184.862000000001</v>
      </c>
      <c r="E10" s="2">
        <v>4818.2369280468756</v>
      </c>
      <c r="F10" s="29">
        <v>0.28037681815814847</v>
      </c>
      <c r="G10" s="11">
        <v>20190.807983953178</v>
      </c>
      <c r="H10" s="11">
        <v>20340.009892356735</v>
      </c>
      <c r="I10" s="2">
        <v>20079.327794403122</v>
      </c>
      <c r="J10" s="11">
        <v>17184.862000000001</v>
      </c>
    </row>
    <row r="11" spans="2:11" x14ac:dyDescent="0.25">
      <c r="B11" s="13" t="s">
        <v>4</v>
      </c>
      <c r="C11" s="11">
        <v>396052.67662554531</v>
      </c>
      <c r="D11" s="2">
        <v>166710.69179999985</v>
      </c>
      <c r="E11" s="2">
        <v>229341.98482554543</v>
      </c>
      <c r="F11" s="29">
        <v>1.3756885197302362</v>
      </c>
      <c r="G11" s="11">
        <v>327643.03245104529</v>
      </c>
      <c r="H11" s="11">
        <v>285495.53495895758</v>
      </c>
      <c r="I11" s="2">
        <v>313571.4241320843</v>
      </c>
      <c r="J11" s="11">
        <v>166710.69179999985</v>
      </c>
    </row>
    <row r="12" spans="2:11" x14ac:dyDescent="0.25">
      <c r="B12" s="11"/>
      <c r="C12" s="11"/>
      <c r="D12" s="2"/>
      <c r="E12" s="2"/>
      <c r="F12" s="29"/>
      <c r="G12" s="11"/>
      <c r="H12" s="11"/>
      <c r="I12" s="2"/>
      <c r="J12" s="11"/>
    </row>
    <row r="13" spans="2:11" ht="15.75" thickBot="1" x14ac:dyDescent="0.3">
      <c r="B13" s="126" t="s">
        <v>5</v>
      </c>
      <c r="C13" s="120">
        <v>166138.06071056923</v>
      </c>
      <c r="D13" s="120">
        <v>304305.74999000004</v>
      </c>
      <c r="E13" s="120">
        <v>-138167.68927943081</v>
      </c>
      <c r="F13" s="127">
        <v>-0.45404232185547339</v>
      </c>
      <c r="G13" s="120">
        <v>143514.68725948388</v>
      </c>
      <c r="H13" s="120">
        <v>108615.82686309157</v>
      </c>
      <c r="I13" s="120">
        <v>246199.8040588251</v>
      </c>
      <c r="J13" s="126">
        <v>304305.74999000004</v>
      </c>
    </row>
    <row r="14" spans="2:11" x14ac:dyDescent="0.25">
      <c r="B14" s="128" t="s">
        <v>151</v>
      </c>
      <c r="C14" s="121">
        <v>0.15791966302872132</v>
      </c>
      <c r="D14" s="121">
        <v>0.39571380640669529</v>
      </c>
      <c r="E14" s="121">
        <v>-0.23779414337797397</v>
      </c>
      <c r="F14" s="129"/>
      <c r="G14" s="121">
        <v>0.13413848328004876</v>
      </c>
      <c r="H14" s="121">
        <v>6.3469729685783349E-2</v>
      </c>
      <c r="I14" s="121">
        <v>0.1994686457783427</v>
      </c>
      <c r="J14" s="121">
        <v>0.39571380640669529</v>
      </c>
    </row>
    <row r="15" spans="2:11" x14ac:dyDescent="0.25">
      <c r="C15" s="112"/>
      <c r="D15" s="112"/>
      <c r="E15" s="113"/>
      <c r="F15" s="113"/>
      <c r="G15" s="113"/>
      <c r="H15" s="112"/>
      <c r="I15" s="112"/>
      <c r="J15" s="112"/>
    </row>
    <row r="16" spans="2:11" s="1" customFormat="1" ht="25.5" customHeight="1" x14ac:dyDescent="0.25">
      <c r="B16" s="18" t="s">
        <v>16</v>
      </c>
      <c r="C16" s="115" t="s">
        <v>6</v>
      </c>
      <c r="D16" s="116"/>
      <c r="E16" s="116"/>
      <c r="F16" s="116"/>
      <c r="G16" s="116"/>
      <c r="H16" s="116"/>
      <c r="I16" s="116"/>
      <c r="J16" s="130"/>
    </row>
    <row r="17" spans="2:14" ht="25.5" x14ac:dyDescent="0.25">
      <c r="B17" s="11"/>
      <c r="C17" s="5" t="s">
        <v>146</v>
      </c>
      <c r="D17" s="5" t="s">
        <v>145</v>
      </c>
      <c r="E17" s="5" t="s">
        <v>15</v>
      </c>
      <c r="F17" s="6" t="s">
        <v>14</v>
      </c>
      <c r="G17" s="5" t="s">
        <v>148</v>
      </c>
      <c r="H17" s="5" t="s">
        <v>149</v>
      </c>
      <c r="I17" s="5" t="s">
        <v>147</v>
      </c>
      <c r="J17" s="5" t="s">
        <v>145</v>
      </c>
    </row>
    <row r="18" spans="2:14" x14ac:dyDescent="0.25">
      <c r="B18" s="11"/>
      <c r="C18" s="4"/>
      <c r="D18" s="8"/>
      <c r="E18" s="9"/>
      <c r="F18" s="6"/>
      <c r="G18" s="114"/>
      <c r="H18" s="114"/>
      <c r="I18" s="16"/>
      <c r="J18" s="4"/>
    </row>
    <row r="19" spans="2:14" x14ac:dyDescent="0.25">
      <c r="B19" s="19" t="s">
        <v>0</v>
      </c>
      <c r="C19" s="12">
        <v>331424.6195768594</v>
      </c>
      <c r="D19" s="3">
        <v>232674.08799999999</v>
      </c>
      <c r="E19" s="3">
        <v>98750.531576859416</v>
      </c>
      <c r="F19" s="53">
        <v>0.42441568128918344</v>
      </c>
      <c r="G19" s="12">
        <v>275091.72139547596</v>
      </c>
      <c r="H19" s="12">
        <v>256514.09664311708</v>
      </c>
      <c r="I19" s="3">
        <v>329890.97100593755</v>
      </c>
      <c r="J19" s="12">
        <v>232674.08799999999</v>
      </c>
    </row>
    <row r="20" spans="2:14" x14ac:dyDescent="0.25">
      <c r="B20" s="76" t="s">
        <v>1</v>
      </c>
      <c r="C20" s="11">
        <v>57707.223736300009</v>
      </c>
      <c r="D20" s="2">
        <v>32805.745999999999</v>
      </c>
      <c r="E20" s="2">
        <v>24901.47773630001</v>
      </c>
      <c r="F20" s="29">
        <v>0.75905842032368387</v>
      </c>
      <c r="G20" s="11">
        <v>30408.454983999967</v>
      </c>
      <c r="H20" s="11">
        <v>55592.330834400011</v>
      </c>
      <c r="I20" s="2">
        <v>47699.753389999998</v>
      </c>
      <c r="J20" s="11">
        <v>32805.745999999999</v>
      </c>
    </row>
    <row r="21" spans="2:14" x14ac:dyDescent="0.25">
      <c r="B21" s="11"/>
      <c r="C21" s="11"/>
      <c r="D21" s="2"/>
      <c r="E21" s="2"/>
      <c r="F21" s="29"/>
      <c r="G21" s="11"/>
      <c r="H21" s="11"/>
      <c r="I21" s="2"/>
      <c r="J21" s="11"/>
    </row>
    <row r="22" spans="2:14" x14ac:dyDescent="0.25">
      <c r="B22" s="19" t="s">
        <v>2</v>
      </c>
      <c r="C22" s="3">
        <v>273717.39584055939</v>
      </c>
      <c r="D22" s="3">
        <v>199868.342</v>
      </c>
      <c r="E22" s="3">
        <v>73849.053840559383</v>
      </c>
      <c r="F22" s="53">
        <v>0.3694884997873219</v>
      </c>
      <c r="G22" s="3">
        <v>244683.26641147601</v>
      </c>
      <c r="H22" s="3">
        <v>200921.76580871706</v>
      </c>
      <c r="I22" s="3">
        <v>282191.21761593758</v>
      </c>
      <c r="J22" s="12">
        <v>199868.342</v>
      </c>
    </row>
    <row r="23" spans="2:14" s="77" customFormat="1" x14ac:dyDescent="0.25">
      <c r="B23" s="125" t="s">
        <v>152</v>
      </c>
      <c r="C23" s="122">
        <v>0.82588130052023079</v>
      </c>
      <c r="D23" s="122">
        <v>0.85900558896786139</v>
      </c>
      <c r="E23" s="124">
        <v>-3.3124288447630601E-2</v>
      </c>
      <c r="F23" s="123"/>
      <c r="G23" s="122">
        <v>0.88946066850087324</v>
      </c>
      <c r="H23" s="122">
        <v>0.7832776772820228</v>
      </c>
      <c r="I23" s="122">
        <v>0.85540752071950021</v>
      </c>
      <c r="J23" s="122">
        <v>0.85900558896786139</v>
      </c>
    </row>
    <row r="24" spans="2:14" x14ac:dyDescent="0.25">
      <c r="B24" s="13" t="s">
        <v>3</v>
      </c>
      <c r="C24" s="11">
        <v>8797.3325159218766</v>
      </c>
      <c r="D24" s="2">
        <v>8277.3209999999999</v>
      </c>
      <c r="E24" s="2">
        <v>520.01151592187671</v>
      </c>
      <c r="F24" s="29">
        <v>6.2823649816393101E-2</v>
      </c>
      <c r="G24" s="11">
        <v>7123.5843502809475</v>
      </c>
      <c r="H24" s="11">
        <v>8790.5290075034154</v>
      </c>
      <c r="I24" s="2">
        <v>7909.1189312781262</v>
      </c>
      <c r="J24" s="11">
        <v>8277.3209999999999</v>
      </c>
    </row>
    <row r="25" spans="2:14" x14ac:dyDescent="0.25">
      <c r="B25" s="13" t="s">
        <v>4</v>
      </c>
      <c r="C25" s="11">
        <v>214055.21038928904</v>
      </c>
      <c r="D25" s="2">
        <v>143423.97964999996</v>
      </c>
      <c r="E25" s="2">
        <v>70631.23073928908</v>
      </c>
      <c r="F25" s="29">
        <v>0.49246458584995134</v>
      </c>
      <c r="G25" s="11">
        <v>247700.76590648436</v>
      </c>
      <c r="H25" s="11">
        <v>158305.91938648777</v>
      </c>
      <c r="I25" s="2">
        <v>266250.70340994687</v>
      </c>
      <c r="J25" s="11">
        <v>143423.97964999996</v>
      </c>
    </row>
    <row r="26" spans="2:14" x14ac:dyDescent="0.25">
      <c r="B26" s="11"/>
      <c r="C26" s="11"/>
      <c r="D26" s="2"/>
      <c r="E26" s="2"/>
      <c r="F26" s="29"/>
      <c r="G26" s="11"/>
      <c r="H26" s="11"/>
      <c r="I26" s="2"/>
      <c r="J26" s="11"/>
    </row>
    <row r="27" spans="2:14" ht="15.75" thickBot="1" x14ac:dyDescent="0.3">
      <c r="B27" s="126" t="s">
        <v>5</v>
      </c>
      <c r="C27" s="120">
        <v>50864.852935348492</v>
      </c>
      <c r="D27" s="120">
        <v>48167.041350000043</v>
      </c>
      <c r="E27" s="120">
        <v>2697.8115853484487</v>
      </c>
      <c r="F27" s="127">
        <v>5.600949341573886E-2</v>
      </c>
      <c r="G27" s="120">
        <v>-10141.083845289308</v>
      </c>
      <c r="H27" s="120">
        <v>33825.317414725869</v>
      </c>
      <c r="I27" s="120">
        <v>8031.3952747125877</v>
      </c>
      <c r="J27" s="126">
        <v>48167.041350000043</v>
      </c>
      <c r="N27" s="98"/>
    </row>
    <row r="28" spans="2:14" x14ac:dyDescent="0.25">
      <c r="B28" s="128" t="s">
        <v>151</v>
      </c>
      <c r="C28" s="121">
        <v>0.15347336899802225</v>
      </c>
      <c r="D28" s="121">
        <v>0.20701506456533331</v>
      </c>
      <c r="E28" s="121">
        <v>-5.354169556731106E-2</v>
      </c>
      <c r="F28" s="129"/>
      <c r="G28" s="121">
        <v>-3.6864373067448053E-2</v>
      </c>
      <c r="H28" s="121">
        <v>0.13186533550156643</v>
      </c>
      <c r="I28" s="121">
        <v>2.4345605004654811E-2</v>
      </c>
      <c r="J28" s="121">
        <v>0.20701506456533331</v>
      </c>
    </row>
    <row r="30" spans="2:14" ht="24" customHeight="1" x14ac:dyDescent="0.25">
      <c r="B30" s="18" t="s">
        <v>16</v>
      </c>
      <c r="C30" s="115" t="s">
        <v>7</v>
      </c>
      <c r="D30" s="116"/>
      <c r="E30" s="116"/>
      <c r="F30" s="116"/>
      <c r="G30" s="116"/>
      <c r="H30" s="116"/>
      <c r="I30" s="116"/>
      <c r="J30" s="130"/>
    </row>
    <row r="31" spans="2:14" ht="25.5" x14ac:dyDescent="0.25">
      <c r="B31" s="11"/>
      <c r="C31" s="5" t="s">
        <v>146</v>
      </c>
      <c r="D31" s="5" t="s">
        <v>145</v>
      </c>
      <c r="E31" s="5" t="s">
        <v>153</v>
      </c>
      <c r="F31" s="6" t="s">
        <v>154</v>
      </c>
      <c r="G31" s="5" t="s">
        <v>148</v>
      </c>
      <c r="H31" s="5" t="s">
        <v>149</v>
      </c>
      <c r="I31" s="5" t="s">
        <v>147</v>
      </c>
      <c r="J31" s="5" t="s">
        <v>145</v>
      </c>
    </row>
    <row r="32" spans="2:14" x14ac:dyDescent="0.25">
      <c r="B32" s="11"/>
      <c r="C32" s="4"/>
      <c r="D32" s="8"/>
      <c r="E32" s="9"/>
      <c r="F32" s="6"/>
      <c r="G32" s="114"/>
      <c r="H32" s="114"/>
      <c r="I32" s="16"/>
      <c r="J32" s="4"/>
    </row>
    <row r="33" spans="2:10" x14ac:dyDescent="0.25">
      <c r="B33" s="19" t="s">
        <v>0</v>
      </c>
      <c r="C33" s="12">
        <v>376452.59016836603</v>
      </c>
      <c r="D33" s="3">
        <v>359685.337</v>
      </c>
      <c r="E33" s="3">
        <v>16767.253168366035</v>
      </c>
      <c r="F33" s="53">
        <v>4.661644900016048E-2</v>
      </c>
      <c r="G33" s="12">
        <v>351437.60603308643</v>
      </c>
      <c r="H33" s="12">
        <v>322851.8406439884</v>
      </c>
      <c r="I33" s="3">
        <v>376242.99957531248</v>
      </c>
      <c r="J33" s="12">
        <v>359685.337</v>
      </c>
    </row>
    <row r="34" spans="2:10" x14ac:dyDescent="0.25">
      <c r="B34" s="76" t="s">
        <v>1</v>
      </c>
      <c r="C34" s="11">
        <v>226105.54768520003</v>
      </c>
      <c r="D34" s="2">
        <v>141394.1</v>
      </c>
      <c r="E34" s="2">
        <v>84711.447685200023</v>
      </c>
      <c r="F34" s="29">
        <v>0.59911585904362363</v>
      </c>
      <c r="G34" s="11">
        <v>242095.55295399998</v>
      </c>
      <c r="H34" s="11">
        <v>210838.93234319991</v>
      </c>
      <c r="I34" s="2">
        <v>261984.34154000002</v>
      </c>
      <c r="J34" s="11">
        <v>141394.1</v>
      </c>
    </row>
    <row r="35" spans="2:10" x14ac:dyDescent="0.25">
      <c r="B35" s="11"/>
      <c r="C35" s="11"/>
      <c r="D35" s="2"/>
      <c r="E35" s="2"/>
      <c r="F35" s="29"/>
      <c r="G35" s="11"/>
      <c r="H35" s="11"/>
      <c r="I35" s="2"/>
      <c r="J35" s="11"/>
    </row>
    <row r="36" spans="2:10" x14ac:dyDescent="0.25">
      <c r="B36" s="19" t="s">
        <v>2</v>
      </c>
      <c r="C36" s="3">
        <v>150347.04248316601</v>
      </c>
      <c r="D36" s="3">
        <v>218291.23699999999</v>
      </c>
      <c r="E36" s="3">
        <v>-67944.194516833988</v>
      </c>
      <c r="F36" s="53">
        <v>-0.31125479634729447</v>
      </c>
      <c r="G36" s="3">
        <v>109342.05307908644</v>
      </c>
      <c r="H36" s="3">
        <v>112012.90830078849</v>
      </c>
      <c r="I36" s="3">
        <v>114258.65803531246</v>
      </c>
      <c r="J36" s="12">
        <v>218291.23699999999</v>
      </c>
    </row>
    <row r="37" spans="2:10" x14ac:dyDescent="0.25">
      <c r="B37" s="125" t="s">
        <v>152</v>
      </c>
      <c r="C37" s="122">
        <v>0.39937842482614938</v>
      </c>
      <c r="D37" s="122">
        <v>0.60689501223676512</v>
      </c>
      <c r="E37" s="124">
        <v>-0.20751658741061574</v>
      </c>
      <c r="F37" s="123"/>
      <c r="G37" s="122">
        <v>0.31112792484931828</v>
      </c>
      <c r="H37" s="122">
        <v>0.3469483341874644</v>
      </c>
      <c r="I37" s="122">
        <v>0.30368314670115565</v>
      </c>
      <c r="J37" s="122">
        <v>0.60689501223676512</v>
      </c>
    </row>
    <row r="38" spans="2:10" x14ac:dyDescent="0.25">
      <c r="B38" s="13" t="s">
        <v>3</v>
      </c>
      <c r="C38" s="11">
        <v>147.774</v>
      </c>
      <c r="D38" s="2">
        <v>272.43700000000001</v>
      </c>
      <c r="E38" s="2">
        <v>-124.66300000000001</v>
      </c>
      <c r="F38" s="29">
        <v>-0.45758468930431623</v>
      </c>
      <c r="G38" s="11">
        <v>182.65100000000001</v>
      </c>
      <c r="H38" s="11">
        <v>150.65100000000001</v>
      </c>
      <c r="I38" s="2">
        <v>201.005</v>
      </c>
      <c r="J38" s="11">
        <v>272.43700000000001</v>
      </c>
    </row>
    <row r="39" spans="2:10" x14ac:dyDescent="0.25">
      <c r="B39" s="13" t="s">
        <v>4</v>
      </c>
      <c r="C39" s="11">
        <v>49871.305470471889</v>
      </c>
      <c r="D39" s="2">
        <v>27650.304680000008</v>
      </c>
      <c r="E39" s="2">
        <v>22221.00079047188</v>
      </c>
      <c r="F39" s="29">
        <v>0.80364397599368054</v>
      </c>
      <c r="G39" s="11">
        <v>39945.006412551927</v>
      </c>
      <c r="H39" s="11">
        <v>46385.647368916063</v>
      </c>
      <c r="I39" s="2">
        <v>32468.328974062486</v>
      </c>
      <c r="J39" s="11">
        <v>27650.304680000008</v>
      </c>
    </row>
    <row r="40" spans="2:10" x14ac:dyDescent="0.25">
      <c r="B40" s="11"/>
      <c r="C40" s="11"/>
      <c r="D40" s="2"/>
      <c r="E40" s="2"/>
      <c r="F40" s="29"/>
      <c r="G40" s="11"/>
      <c r="H40" s="11"/>
      <c r="I40" s="2"/>
      <c r="J40" s="11"/>
    </row>
    <row r="41" spans="2:10" ht="15.75" thickBot="1" x14ac:dyDescent="0.3">
      <c r="B41" s="126" t="s">
        <v>5</v>
      </c>
      <c r="C41" s="120">
        <v>100327.96301269412</v>
      </c>
      <c r="D41" s="120">
        <v>190368.49531999999</v>
      </c>
      <c r="E41" s="120">
        <v>-90040.532307305868</v>
      </c>
      <c r="F41" s="127">
        <v>-0.47298021742490637</v>
      </c>
      <c r="G41" s="120">
        <v>69214.395666534518</v>
      </c>
      <c r="H41" s="120">
        <v>65476.60993187243</v>
      </c>
      <c r="I41" s="120">
        <v>81589.324061249965</v>
      </c>
      <c r="J41" s="126">
        <v>190368.49531999999</v>
      </c>
    </row>
    <row r="42" spans="2:10" x14ac:dyDescent="0.25">
      <c r="B42" s="128" t="s">
        <v>151</v>
      </c>
      <c r="C42" s="121">
        <v>0.26650889284045853</v>
      </c>
      <c r="D42" s="121">
        <v>0.52926398642711414</v>
      </c>
      <c r="E42" s="121">
        <v>-0.26275509358665561</v>
      </c>
      <c r="F42" s="129"/>
      <c r="G42" s="121">
        <v>0.19694646924045534</v>
      </c>
      <c r="H42" s="121">
        <v>0.20280698973642858</v>
      </c>
      <c r="I42" s="121">
        <v>0.216852736538207</v>
      </c>
      <c r="J42" s="121">
        <v>0.52926398642711414</v>
      </c>
    </row>
    <row r="44" spans="2:10" ht="24" customHeight="1" x14ac:dyDescent="0.25">
      <c r="B44" s="18" t="s">
        <v>16</v>
      </c>
      <c r="C44" s="115" t="s">
        <v>8</v>
      </c>
      <c r="D44" s="116"/>
      <c r="E44" s="116"/>
      <c r="F44" s="116"/>
      <c r="G44" s="116"/>
      <c r="H44" s="116"/>
      <c r="I44" s="116"/>
      <c r="J44" s="130"/>
    </row>
    <row r="45" spans="2:10" ht="25.5" x14ac:dyDescent="0.25">
      <c r="B45" s="11"/>
      <c r="C45" s="5" t="s">
        <v>146</v>
      </c>
      <c r="D45" s="5" t="s">
        <v>145</v>
      </c>
      <c r="E45" s="5" t="s">
        <v>153</v>
      </c>
      <c r="F45" s="6" t="s">
        <v>154</v>
      </c>
      <c r="G45" s="5" t="s">
        <v>148</v>
      </c>
      <c r="H45" s="5" t="s">
        <v>149</v>
      </c>
      <c r="I45" s="5" t="s">
        <v>147</v>
      </c>
      <c r="J45" s="5" t="s">
        <v>145</v>
      </c>
    </row>
    <row r="46" spans="2:10" x14ac:dyDescent="0.25">
      <c r="B46" s="11"/>
      <c r="C46" s="4"/>
      <c r="D46" s="8"/>
      <c r="E46" s="9"/>
      <c r="F46" s="6"/>
      <c r="G46" s="114"/>
      <c r="H46" s="114"/>
      <c r="I46" s="16"/>
      <c r="J46" s="4"/>
    </row>
    <row r="47" spans="2:10" x14ac:dyDescent="0.25">
      <c r="B47" s="19" t="s">
        <v>0</v>
      </c>
      <c r="C47" s="12">
        <v>341534.885182422</v>
      </c>
      <c r="D47" s="3">
        <v>165000.26936000001</v>
      </c>
      <c r="E47" s="3">
        <v>176534.615822422</v>
      </c>
      <c r="F47" s="53">
        <v>1.0699050159564054</v>
      </c>
      <c r="G47" s="12">
        <v>359976.77290907409</v>
      </c>
      <c r="H47" s="12">
        <v>260968.04610370047</v>
      </c>
      <c r="I47" s="3">
        <v>300447.62973406247</v>
      </c>
      <c r="J47" s="12">
        <v>165000.26936000001</v>
      </c>
    </row>
    <row r="48" spans="2:10" x14ac:dyDescent="0.25">
      <c r="B48" s="76" t="s">
        <v>1</v>
      </c>
      <c r="C48" s="11">
        <v>189590.87771725</v>
      </c>
      <c r="D48" s="2">
        <v>56538.281999999999</v>
      </c>
      <c r="E48" s="2">
        <v>133052.59571724999</v>
      </c>
      <c r="F48" s="29">
        <v>2.3533186897551999</v>
      </c>
      <c r="G48" s="11">
        <v>198206.36605820002</v>
      </c>
      <c r="H48" s="11">
        <v>161603.22962880009</v>
      </c>
      <c r="I48" s="2">
        <v>162493.62307999999</v>
      </c>
      <c r="J48" s="11">
        <v>56538.281999999999</v>
      </c>
    </row>
    <row r="49" spans="2:10" x14ac:dyDescent="0.25">
      <c r="B49" s="11"/>
      <c r="C49" s="11"/>
      <c r="D49" s="2"/>
      <c r="E49" s="2"/>
      <c r="F49" s="29"/>
      <c r="G49" s="11"/>
      <c r="H49" s="11"/>
      <c r="I49" s="2"/>
      <c r="J49" s="11"/>
    </row>
    <row r="50" spans="2:10" x14ac:dyDescent="0.25">
      <c r="B50" s="19" t="s">
        <v>2</v>
      </c>
      <c r="C50" s="3">
        <v>151944.00746517201</v>
      </c>
      <c r="D50" s="3">
        <v>108461.98736</v>
      </c>
      <c r="E50" s="3">
        <v>43482.020105172007</v>
      </c>
      <c r="F50" s="53">
        <v>0.40089639848520664</v>
      </c>
      <c r="G50" s="3">
        <v>161770.40685087407</v>
      </c>
      <c r="H50" s="3">
        <v>99364.816474900377</v>
      </c>
      <c r="I50" s="3">
        <v>137954.00665406248</v>
      </c>
      <c r="J50" s="12">
        <v>108461.98736</v>
      </c>
    </row>
    <row r="51" spans="2:10" x14ac:dyDescent="0.25">
      <c r="B51" s="125" t="s">
        <v>152</v>
      </c>
      <c r="C51" s="122">
        <v>0.44488576147650349</v>
      </c>
      <c r="D51" s="122">
        <v>0.65734430483477602</v>
      </c>
      <c r="E51" s="124">
        <v>-0.21245854335827252</v>
      </c>
      <c r="F51" s="123"/>
      <c r="G51" s="122">
        <v>0.44939123583880614</v>
      </c>
      <c r="H51" s="122">
        <v>0.38075472441333269</v>
      </c>
      <c r="I51" s="122">
        <v>0.45916157426893589</v>
      </c>
      <c r="J51" s="122">
        <v>0.65734430483477602</v>
      </c>
    </row>
    <row r="52" spans="2:10" x14ac:dyDescent="0.25">
      <c r="B52" s="13" t="s">
        <v>3</v>
      </c>
      <c r="C52" s="11">
        <v>6294.5680496249997</v>
      </c>
      <c r="D52" s="2">
        <v>2819.1170000000002</v>
      </c>
      <c r="E52" s="2">
        <v>3475.4510496249995</v>
      </c>
      <c r="F52" s="29">
        <v>1.2328154701010987</v>
      </c>
      <c r="G52" s="11">
        <v>6452.1162711722291</v>
      </c>
      <c r="H52" s="11">
        <v>4200.4528894803852</v>
      </c>
      <c r="I52" s="2">
        <v>4733.6486881250003</v>
      </c>
      <c r="J52" s="11">
        <v>2819.1170000000002</v>
      </c>
    </row>
    <row r="53" spans="2:10" x14ac:dyDescent="0.25">
      <c r="B53" s="13" t="s">
        <v>4</v>
      </c>
      <c r="C53" s="11">
        <v>129073.24143225003</v>
      </c>
      <c r="D53" s="2">
        <v>60397.631350000003</v>
      </c>
      <c r="E53" s="2">
        <v>68675.61008225003</v>
      </c>
      <c r="F53" s="29">
        <v>1.1370580028921951</v>
      </c>
      <c r="G53" s="11">
        <v>129784.33077476281</v>
      </c>
      <c r="H53" s="11">
        <v>94336.816776941298</v>
      </c>
      <c r="I53" s="2">
        <v>115349.2286546875</v>
      </c>
      <c r="J53" s="11">
        <v>60397.631350000003</v>
      </c>
    </row>
    <row r="54" spans="2:10" x14ac:dyDescent="0.25">
      <c r="B54" s="11"/>
      <c r="C54" s="11"/>
      <c r="D54" s="2"/>
      <c r="E54" s="2"/>
      <c r="F54" s="29"/>
      <c r="G54" s="11"/>
      <c r="H54" s="11"/>
      <c r="I54" s="2"/>
      <c r="J54" s="11"/>
    </row>
    <row r="55" spans="2:10" ht="15.75" thickBot="1" x14ac:dyDescent="0.3">
      <c r="B55" s="126" t="s">
        <v>5</v>
      </c>
      <c r="C55" s="120">
        <v>16576.197983296981</v>
      </c>
      <c r="D55" s="120">
        <v>45245.239009999998</v>
      </c>
      <c r="E55" s="120">
        <v>-28669.041026703017</v>
      </c>
      <c r="F55" s="127">
        <v>-0.63363663567710737</v>
      </c>
      <c r="G55" s="120">
        <v>25533.959804939019</v>
      </c>
      <c r="H55" s="120">
        <v>827.54680847869895</v>
      </c>
      <c r="I55" s="120">
        <v>17871.129311249999</v>
      </c>
      <c r="J55" s="126">
        <v>45245.239009999998</v>
      </c>
    </row>
    <row r="56" spans="2:10" x14ac:dyDescent="0.25">
      <c r="B56" s="128" t="s">
        <v>151</v>
      </c>
      <c r="C56" s="121">
        <v>4.8534421233260648E-2</v>
      </c>
      <c r="D56" s="121">
        <v>0.27421312210880866</v>
      </c>
      <c r="E56" s="121">
        <v>-0.22567870087554801</v>
      </c>
      <c r="F56" s="129"/>
      <c r="G56" s="121">
        <v>7.0932242651635183E-2</v>
      </c>
      <c r="H56" s="121">
        <v>3.1710656566354407E-3</v>
      </c>
      <c r="I56" s="121">
        <v>5.9481678477771346E-2</v>
      </c>
      <c r="J56" s="121">
        <v>0.27421312210880866</v>
      </c>
    </row>
    <row r="58" spans="2:10" ht="24" customHeight="1" x14ac:dyDescent="0.25">
      <c r="B58" s="18" t="s">
        <v>16</v>
      </c>
      <c r="C58" s="115" t="s">
        <v>9</v>
      </c>
      <c r="D58" s="116"/>
      <c r="E58" s="116"/>
      <c r="F58" s="116"/>
      <c r="G58" s="116"/>
      <c r="H58" s="116"/>
      <c r="I58" s="116"/>
      <c r="J58" s="130"/>
    </row>
    <row r="59" spans="2:10" ht="25.5" x14ac:dyDescent="0.25">
      <c r="B59" s="11"/>
      <c r="C59" s="5" t="s">
        <v>146</v>
      </c>
      <c r="D59" s="5" t="s">
        <v>145</v>
      </c>
      <c r="E59" s="5" t="s">
        <v>153</v>
      </c>
      <c r="F59" s="6" t="s">
        <v>154</v>
      </c>
      <c r="G59" s="5" t="s">
        <v>148</v>
      </c>
      <c r="H59" s="5" t="s">
        <v>149</v>
      </c>
      <c r="I59" s="5" t="s">
        <v>147</v>
      </c>
      <c r="J59" s="5" t="s">
        <v>145</v>
      </c>
    </row>
    <row r="60" spans="2:10" x14ac:dyDescent="0.25">
      <c r="B60" s="11"/>
      <c r="C60" s="4"/>
      <c r="D60" s="8"/>
      <c r="E60" s="9"/>
      <c r="F60" s="6"/>
      <c r="G60" s="114"/>
      <c r="H60" s="114"/>
      <c r="I60" s="16"/>
      <c r="J60" s="4"/>
    </row>
    <row r="61" spans="2:10" x14ac:dyDescent="0.25">
      <c r="B61" s="19" t="s">
        <v>0</v>
      </c>
      <c r="C61" s="12">
        <v>62924.000429999993</v>
      </c>
      <c r="D61" s="3">
        <v>52895.851969999996</v>
      </c>
      <c r="E61" s="3">
        <v>10028.148459999997</v>
      </c>
      <c r="F61" s="53">
        <v>0.18958288951820804</v>
      </c>
      <c r="G61" s="12">
        <v>53756.23872999999</v>
      </c>
      <c r="H61" s="12">
        <v>63838.81604000002</v>
      </c>
      <c r="I61" s="3">
        <v>66637.093469999993</v>
      </c>
      <c r="J61" s="12">
        <v>52895.851969999996</v>
      </c>
    </row>
    <row r="62" spans="2:10" x14ac:dyDescent="0.25">
      <c r="B62" s="76" t="s">
        <v>1</v>
      </c>
      <c r="C62" s="11">
        <v>24005.044750000001</v>
      </c>
      <c r="D62" s="2">
        <v>20101.483</v>
      </c>
      <c r="E62" s="2">
        <v>3903.5617500000008</v>
      </c>
      <c r="F62" s="29">
        <v>0.19419272448704411</v>
      </c>
      <c r="G62" s="11">
        <v>20565.088</v>
      </c>
      <c r="H62" s="11">
        <v>25912.4755</v>
      </c>
      <c r="I62" s="2">
        <v>28585.762999999999</v>
      </c>
      <c r="J62" s="11">
        <v>20101.483</v>
      </c>
    </row>
    <row r="63" spans="2:10" x14ac:dyDescent="0.25">
      <c r="B63" s="11"/>
      <c r="C63" s="11"/>
      <c r="D63" s="2"/>
      <c r="E63" s="2"/>
      <c r="F63" s="29"/>
      <c r="G63" s="11"/>
      <c r="H63" s="11"/>
      <c r="I63" s="2"/>
      <c r="J63" s="11"/>
    </row>
    <row r="64" spans="2:10" x14ac:dyDescent="0.25">
      <c r="B64" s="19" t="s">
        <v>2</v>
      </c>
      <c r="C64" s="3">
        <v>38918.955679999992</v>
      </c>
      <c r="D64" s="3">
        <v>32794.368969999996</v>
      </c>
      <c r="E64" s="3">
        <v>6124.5867099999959</v>
      </c>
      <c r="F64" s="53">
        <v>0.18675726663936468</v>
      </c>
      <c r="G64" s="3">
        <v>33191.150729999994</v>
      </c>
      <c r="H64" s="3">
        <v>37926.340540000019</v>
      </c>
      <c r="I64" s="3">
        <v>38051.330469999994</v>
      </c>
      <c r="J64" s="12">
        <v>32794.368969999996</v>
      </c>
    </row>
    <row r="65" spans="2:10" x14ac:dyDescent="0.25">
      <c r="B65" s="125" t="s">
        <v>152</v>
      </c>
      <c r="C65" s="122">
        <v>0.6185073328784223</v>
      </c>
      <c r="D65" s="122">
        <v>0.61997997477381395</v>
      </c>
      <c r="E65" s="124">
        <v>-1.4726418953916465E-3</v>
      </c>
      <c r="F65" s="123"/>
      <c r="G65" s="122">
        <v>0.61743811535454129</v>
      </c>
      <c r="H65" s="122">
        <v>0.59409529957817819</v>
      </c>
      <c r="I65" s="122">
        <v>0.57102326179833607</v>
      </c>
      <c r="J65" s="122">
        <v>0.61997997477381395</v>
      </c>
    </row>
    <row r="66" spans="2:10" x14ac:dyDescent="0.25">
      <c r="B66" s="13" t="s">
        <v>3</v>
      </c>
      <c r="C66" s="11">
        <v>438.30099999999999</v>
      </c>
      <c r="D66" s="2">
        <v>276.19</v>
      </c>
      <c r="E66" s="2">
        <v>162.11099999999999</v>
      </c>
      <c r="F66" s="29">
        <v>0.58695463268040116</v>
      </c>
      <c r="G66" s="11">
        <v>300.798</v>
      </c>
      <c r="H66" s="11">
        <v>832.6</v>
      </c>
      <c r="I66" s="2">
        <v>276.18</v>
      </c>
      <c r="J66" s="11">
        <v>276.19</v>
      </c>
    </row>
    <row r="67" spans="2:10" x14ac:dyDescent="0.25">
      <c r="B67" s="13" t="s">
        <v>4</v>
      </c>
      <c r="C67" s="11">
        <v>42619.205099999992</v>
      </c>
      <c r="D67" s="2">
        <v>22124.617099999999</v>
      </c>
      <c r="E67" s="2">
        <v>20494.587999999992</v>
      </c>
      <c r="F67" s="29">
        <v>0.92632509332782953</v>
      </c>
      <c r="G67" s="11">
        <v>23898.271330000014</v>
      </c>
      <c r="H67" s="11">
        <v>22443.895019999996</v>
      </c>
      <c r="I67" s="2">
        <v>26066.809880000008</v>
      </c>
      <c r="J67" s="11">
        <v>22124.617099999999</v>
      </c>
    </row>
    <row r="68" spans="2:10" x14ac:dyDescent="0.25">
      <c r="B68" s="11"/>
      <c r="C68" s="11"/>
      <c r="D68" s="2"/>
      <c r="E68" s="2"/>
      <c r="F68" s="29"/>
      <c r="G68" s="11"/>
      <c r="H68" s="11"/>
      <c r="I68" s="2"/>
      <c r="J68" s="11"/>
    </row>
    <row r="69" spans="2:10" ht="15.75" thickBot="1" x14ac:dyDescent="0.3">
      <c r="B69" s="126" t="s">
        <v>5</v>
      </c>
      <c r="C69" s="120">
        <v>-4138.5504199999996</v>
      </c>
      <c r="D69" s="120">
        <v>10393.561869999998</v>
      </c>
      <c r="E69" s="120">
        <v>-14532.112289999997</v>
      </c>
      <c r="F69" s="127">
        <v>-1.3981840365953391</v>
      </c>
      <c r="G69" s="120">
        <v>8992.0813999999773</v>
      </c>
      <c r="H69" s="120">
        <v>14649.845520000024</v>
      </c>
      <c r="I69" s="120">
        <v>11708.340589999985</v>
      </c>
      <c r="J69" s="126">
        <v>10393.561869999998</v>
      </c>
    </row>
    <row r="70" spans="2:10" x14ac:dyDescent="0.25">
      <c r="B70" s="128" t="s">
        <v>151</v>
      </c>
      <c r="C70" s="121">
        <v>-6.577061839232462E-2</v>
      </c>
      <c r="D70" s="121">
        <v>0.19649105710396214</v>
      </c>
      <c r="E70" s="121">
        <v>-0.26226167549628676</v>
      </c>
      <c r="F70" s="129"/>
      <c r="G70" s="121">
        <v>0.16727512215213311</v>
      </c>
      <c r="H70" s="121">
        <v>0.22948178598457636</v>
      </c>
      <c r="I70" s="121">
        <v>0.17570305036294956</v>
      </c>
      <c r="J70" s="121">
        <v>0.19649105710396214</v>
      </c>
    </row>
    <row r="72" spans="2:10" ht="24" customHeight="1" x14ac:dyDescent="0.25">
      <c r="B72" s="18" t="s">
        <v>16</v>
      </c>
      <c r="C72" s="115" t="s">
        <v>10</v>
      </c>
      <c r="D72" s="116"/>
      <c r="E72" s="116"/>
      <c r="F72" s="116"/>
      <c r="G72" s="116"/>
      <c r="H72" s="116"/>
      <c r="I72" s="116"/>
      <c r="J72" s="130"/>
    </row>
    <row r="73" spans="2:10" ht="25.5" x14ac:dyDescent="0.25">
      <c r="B73" s="11"/>
      <c r="C73" s="5" t="s">
        <v>146</v>
      </c>
      <c r="D73" s="5" t="s">
        <v>145</v>
      </c>
      <c r="E73" s="5" t="s">
        <v>153</v>
      </c>
      <c r="F73" s="6" t="s">
        <v>154</v>
      </c>
      <c r="G73" s="5" t="s">
        <v>148</v>
      </c>
      <c r="H73" s="5" t="s">
        <v>149</v>
      </c>
      <c r="I73" s="5" t="s">
        <v>147</v>
      </c>
      <c r="J73" s="5" t="s">
        <v>145</v>
      </c>
    </row>
    <row r="74" spans="2:10" x14ac:dyDescent="0.25">
      <c r="B74" s="11"/>
      <c r="C74" s="4"/>
      <c r="D74" s="8"/>
      <c r="E74" s="9"/>
      <c r="F74" s="6"/>
      <c r="G74" s="114"/>
      <c r="H74" s="114"/>
      <c r="I74" s="16"/>
      <c r="J74" s="4"/>
    </row>
    <row r="75" spans="2:10" x14ac:dyDescent="0.25">
      <c r="B75" s="19" t="s">
        <v>0</v>
      </c>
      <c r="C75" s="12">
        <v>26570.940859999999</v>
      </c>
      <c r="D75" s="3">
        <v>57150.065459999998</v>
      </c>
      <c r="E75" s="3">
        <v>-30579.124599999999</v>
      </c>
      <c r="F75" s="53">
        <v>-0.53506718415576771</v>
      </c>
      <c r="G75" s="12">
        <v>77645.897869999884</v>
      </c>
      <c r="H75" s="12">
        <v>877399.14061999996</v>
      </c>
      <c r="I75" s="3">
        <v>201223.96220999997</v>
      </c>
      <c r="J75" s="12">
        <v>57150.065459999998</v>
      </c>
    </row>
    <row r="76" spans="2:10" x14ac:dyDescent="0.25">
      <c r="B76" s="76" t="s">
        <v>1</v>
      </c>
      <c r="C76" s="11">
        <v>3447.4500600000001</v>
      </c>
      <c r="D76" s="2">
        <v>20102.563999999998</v>
      </c>
      <c r="E76" s="2">
        <v>-16655.113939999999</v>
      </c>
      <c r="F76" s="29">
        <v>-0.82850694767095379</v>
      </c>
      <c r="G76" s="11">
        <v>74663.179480000021</v>
      </c>
      <c r="H76" s="11">
        <v>833632.69602999999</v>
      </c>
      <c r="I76" s="2">
        <v>144374.78899999999</v>
      </c>
      <c r="J76" s="11">
        <v>20102.563999999998</v>
      </c>
    </row>
    <row r="77" spans="2:10" x14ac:dyDescent="0.25">
      <c r="B77" s="11"/>
      <c r="C77" s="11"/>
      <c r="D77" s="2"/>
      <c r="E77" s="2"/>
      <c r="F77" s="29"/>
      <c r="G77" s="11"/>
      <c r="H77" s="11"/>
      <c r="I77" s="2"/>
      <c r="J77" s="11"/>
    </row>
    <row r="78" spans="2:10" x14ac:dyDescent="0.25">
      <c r="B78" s="19" t="s">
        <v>2</v>
      </c>
      <c r="C78" s="3">
        <v>23123.4908</v>
      </c>
      <c r="D78" s="3">
        <v>37047.501459999999</v>
      </c>
      <c r="E78" s="3">
        <v>-13924.01066</v>
      </c>
      <c r="F78" s="53">
        <v>-0.37584209761172921</v>
      </c>
      <c r="G78" s="3">
        <v>2982.7183899998636</v>
      </c>
      <c r="H78" s="3">
        <v>43766.44458999997</v>
      </c>
      <c r="I78" s="3">
        <v>56849.173209999979</v>
      </c>
      <c r="J78" s="12">
        <v>37047.501459999999</v>
      </c>
    </row>
    <row r="79" spans="2:10" x14ac:dyDescent="0.25">
      <c r="B79" s="125" t="s">
        <v>152</v>
      </c>
      <c r="C79" s="122">
        <v>0.8702548743695484</v>
      </c>
      <c r="D79" s="122">
        <v>0.64824950176006324</v>
      </c>
      <c r="E79" s="124">
        <v>0.22200537260948516</v>
      </c>
      <c r="F79" s="123"/>
      <c r="G79" s="122">
        <v>3.8414371806141469E-2</v>
      </c>
      <c r="H79" s="122">
        <v>4.9882023544122821E-2</v>
      </c>
      <c r="I79" s="122">
        <v>0.28251691590622507</v>
      </c>
      <c r="J79" s="122">
        <v>0.64824950176006324</v>
      </c>
    </row>
    <row r="80" spans="2:10" x14ac:dyDescent="0.25">
      <c r="B80" s="13" t="s">
        <v>3</v>
      </c>
      <c r="C80" s="11">
        <v>5289.1323624999995</v>
      </c>
      <c r="D80" s="2">
        <v>3016.5369999999998</v>
      </c>
      <c r="E80" s="2">
        <v>2272.5953624999997</v>
      </c>
      <c r="F80" s="29">
        <v>0.7533789118117894</v>
      </c>
      <c r="G80" s="11">
        <v>5191.4323625000006</v>
      </c>
      <c r="H80" s="11">
        <v>5162.6131703729297</v>
      </c>
      <c r="I80" s="2">
        <v>7080.8909999999996</v>
      </c>
      <c r="J80" s="11">
        <v>3016.5369999999998</v>
      </c>
    </row>
    <row r="81" spans="2:10" x14ac:dyDescent="0.25">
      <c r="B81" s="13" t="s">
        <v>4</v>
      </c>
      <c r="C81" s="11">
        <v>5590.4700099999991</v>
      </c>
      <c r="D81" s="2">
        <v>14283.638529999995</v>
      </c>
      <c r="E81" s="2">
        <v>-8693.1685199999956</v>
      </c>
      <c r="F81" s="29">
        <v>-0.60861022923127683</v>
      </c>
      <c r="G81" s="11">
        <v>-100023.30425999987</v>
      </c>
      <c r="H81" s="11">
        <v>26695.591139999829</v>
      </c>
      <c r="I81" s="2">
        <v>-85273.548999999999</v>
      </c>
      <c r="J81" s="11">
        <v>14283.638529999995</v>
      </c>
    </row>
    <row r="82" spans="2:10" x14ac:dyDescent="0.25">
      <c r="B82" s="11"/>
      <c r="C82" s="11"/>
      <c r="D82" s="2"/>
      <c r="E82" s="2"/>
      <c r="F82" s="29"/>
      <c r="G82" s="11"/>
      <c r="H82" s="11"/>
      <c r="I82" s="2"/>
      <c r="J82" s="11"/>
    </row>
    <row r="83" spans="2:10" ht="15.75" thickBot="1" x14ac:dyDescent="0.3">
      <c r="B83" s="126" t="s">
        <v>5</v>
      </c>
      <c r="C83" s="120">
        <v>12243.8884275</v>
      </c>
      <c r="D83" s="120">
        <v>19747.325930000006</v>
      </c>
      <c r="E83" s="120">
        <v>-7503.4375025000063</v>
      </c>
      <c r="F83" s="127">
        <v>-0.37997233291728039</v>
      </c>
      <c r="G83" s="120">
        <v>97814.590287499741</v>
      </c>
      <c r="H83" s="120">
        <v>11908.240279627207</v>
      </c>
      <c r="I83" s="120">
        <v>135041.83120999997</v>
      </c>
      <c r="J83" s="126">
        <v>19747.325930000006</v>
      </c>
    </row>
    <row r="84" spans="2:10" x14ac:dyDescent="0.25">
      <c r="B84" s="128" t="s">
        <v>151</v>
      </c>
      <c r="C84" s="121">
        <v>0.46079995781903227</v>
      </c>
      <c r="D84" s="121">
        <v>0.34553461612080555</v>
      </c>
      <c r="E84" s="121">
        <v>0.11526534169822672</v>
      </c>
      <c r="F84" s="129"/>
      <c r="G84" s="121">
        <v>1.2597521951677044</v>
      </c>
      <c r="H84" s="121">
        <v>1.3572204175185813E-2</v>
      </c>
      <c r="I84" s="121">
        <v>0.67110213777158678</v>
      </c>
      <c r="J84" s="121">
        <v>0.34553461612080555</v>
      </c>
    </row>
    <row r="86" spans="2:10" ht="24" customHeight="1" x14ac:dyDescent="0.25">
      <c r="B86" s="18" t="s">
        <v>93</v>
      </c>
      <c r="C86" s="115" t="s">
        <v>11</v>
      </c>
      <c r="D86" s="116"/>
      <c r="E86" s="116"/>
      <c r="F86" s="116"/>
      <c r="G86" s="116"/>
      <c r="H86" s="116"/>
      <c r="I86" s="116"/>
      <c r="J86" s="130"/>
    </row>
    <row r="87" spans="2:10" ht="25.5" x14ac:dyDescent="0.25">
      <c r="B87" s="11"/>
      <c r="C87" s="5" t="s">
        <v>146</v>
      </c>
      <c r="D87" s="5" t="s">
        <v>145</v>
      </c>
      <c r="E87" s="5" t="s">
        <v>153</v>
      </c>
      <c r="F87" s="6" t="s">
        <v>154</v>
      </c>
      <c r="G87" s="5" t="s">
        <v>148</v>
      </c>
      <c r="H87" s="5" t="s">
        <v>149</v>
      </c>
      <c r="I87" s="5" t="s">
        <v>147</v>
      </c>
      <c r="J87" s="5" t="s">
        <v>145</v>
      </c>
    </row>
    <row r="88" spans="2:10" x14ac:dyDescent="0.25">
      <c r="B88" s="11"/>
      <c r="C88" s="4"/>
      <c r="D88" s="8"/>
      <c r="E88" s="9"/>
      <c r="F88" s="6"/>
      <c r="G88" s="114"/>
      <c r="H88" s="114"/>
      <c r="I88" s="16"/>
      <c r="J88" s="4"/>
    </row>
    <row r="89" spans="2:10" x14ac:dyDescent="0.25">
      <c r="B89" s="19" t="s">
        <v>0</v>
      </c>
      <c r="C89" s="12">
        <v>-86865.399829700007</v>
      </c>
      <c r="D89" s="3">
        <v>-98400.98</v>
      </c>
      <c r="E89" s="3">
        <v>11535.580170299989</v>
      </c>
      <c r="F89" s="53">
        <v>-0.11723033825780993</v>
      </c>
      <c r="G89" s="12">
        <v>-48008.803530000034</v>
      </c>
      <c r="H89" s="12">
        <v>-70270.703999999998</v>
      </c>
      <c r="I89" s="3">
        <v>-40164.440999999999</v>
      </c>
      <c r="J89" s="12">
        <v>-98400.98</v>
      </c>
    </row>
    <row r="90" spans="2:10" x14ac:dyDescent="0.25">
      <c r="B90" s="76" t="s">
        <v>1</v>
      </c>
      <c r="C90" s="11">
        <v>-33008.343824964002</v>
      </c>
      <c r="D90" s="2">
        <v>9861.1530000000002</v>
      </c>
      <c r="E90" s="2">
        <v>-42869.496824964001</v>
      </c>
      <c r="F90" s="29">
        <v>-4.3473107886029148</v>
      </c>
      <c r="G90" s="11">
        <v>12612.264236954004</v>
      </c>
      <c r="H90" s="11">
        <v>9270.2000000000007</v>
      </c>
      <c r="I90" s="2">
        <v>9289.3889999999992</v>
      </c>
      <c r="J90" s="11">
        <v>9861.1530000000002</v>
      </c>
    </row>
    <row r="91" spans="2:10" x14ac:dyDescent="0.25">
      <c r="B91" s="11"/>
      <c r="C91" s="11"/>
      <c r="D91" s="2"/>
      <c r="E91" s="2"/>
      <c r="F91" s="29"/>
      <c r="G91" s="11"/>
      <c r="H91" s="11"/>
      <c r="I91" s="2"/>
      <c r="J91" s="11"/>
    </row>
    <row r="92" spans="2:10" x14ac:dyDescent="0.25">
      <c r="B92" s="19" t="s">
        <v>2</v>
      </c>
      <c r="C92" s="3">
        <v>-53857.056004736005</v>
      </c>
      <c r="D92" s="3">
        <v>-108262.133</v>
      </c>
      <c r="E92" s="3">
        <v>54405.076995263997</v>
      </c>
      <c r="F92" s="53">
        <v>-0.50253099110160704</v>
      </c>
      <c r="G92" s="3">
        <v>-60621.067766954038</v>
      </c>
      <c r="H92" s="3">
        <v>-79540.903999999995</v>
      </c>
      <c r="I92" s="3">
        <v>-49453.83</v>
      </c>
      <c r="J92" s="12">
        <v>-108262.133</v>
      </c>
    </row>
    <row r="93" spans="2:10" x14ac:dyDescent="0.25">
      <c r="B93" s="125" t="s">
        <v>152</v>
      </c>
      <c r="C93" s="122">
        <v>0.62000584939829895</v>
      </c>
      <c r="D93" s="122">
        <v>1.1002139714462194</v>
      </c>
      <c r="E93" s="124">
        <v>-0.4802081220479204</v>
      </c>
      <c r="F93" s="123"/>
      <c r="G93" s="122">
        <v>1.2627073226074625</v>
      </c>
      <c r="H93" s="122">
        <v>1.1319212626644526</v>
      </c>
      <c r="I93" s="122">
        <v>1.2312839110595366</v>
      </c>
      <c r="J93" s="122">
        <v>1.1002139714462194</v>
      </c>
    </row>
    <row r="94" spans="2:10" x14ac:dyDescent="0.25">
      <c r="B94" s="13" t="s">
        <v>3</v>
      </c>
      <c r="C94" s="11">
        <v>1035.991</v>
      </c>
      <c r="D94" s="2">
        <v>2523.2600000000002</v>
      </c>
      <c r="E94" s="2">
        <v>-1487.2690000000002</v>
      </c>
      <c r="F94" s="29">
        <v>-0.58942360279955297</v>
      </c>
      <c r="G94" s="11">
        <v>940.226</v>
      </c>
      <c r="H94" s="11">
        <v>1203.1638250000049</v>
      </c>
      <c r="I94" s="2">
        <v>-121.51582500000484</v>
      </c>
      <c r="J94" s="11">
        <v>2523.2600000000002</v>
      </c>
    </row>
    <row r="95" spans="2:10" x14ac:dyDescent="0.25">
      <c r="B95" s="13" t="s">
        <v>4</v>
      </c>
      <c r="C95" s="11">
        <v>-45156.755776465616</v>
      </c>
      <c r="D95" s="2">
        <v>-101169.47951000008</v>
      </c>
      <c r="E95" s="2">
        <v>56012.723733534462</v>
      </c>
      <c r="F95" s="29">
        <v>-0.55365238612300949</v>
      </c>
      <c r="G95" s="11">
        <v>-13662.037712753952</v>
      </c>
      <c r="H95" s="11">
        <v>-62672.334733387353</v>
      </c>
      <c r="I95" s="2">
        <v>-41290.097786612598</v>
      </c>
      <c r="J95" s="11">
        <v>-101169.47951000008</v>
      </c>
    </row>
    <row r="96" spans="2:10" x14ac:dyDescent="0.25">
      <c r="B96" s="11"/>
      <c r="C96" s="11"/>
      <c r="D96" s="2"/>
      <c r="E96" s="2"/>
      <c r="F96" s="29"/>
      <c r="G96" s="11"/>
      <c r="H96" s="11"/>
      <c r="I96" s="2"/>
      <c r="J96" s="11"/>
    </row>
    <row r="97" spans="2:10" ht="15.75" thickBot="1" x14ac:dyDescent="0.3">
      <c r="B97" s="126" t="s">
        <v>5</v>
      </c>
      <c r="C97" s="120">
        <v>-9736.291228270391</v>
      </c>
      <c r="D97" s="120">
        <v>-9615.913489999919</v>
      </c>
      <c r="E97" s="120">
        <v>-120.37773827047204</v>
      </c>
      <c r="F97" s="127">
        <v>1.2518596220282037E-2</v>
      </c>
      <c r="G97" s="120">
        <v>-47899.256054200087</v>
      </c>
      <c r="H97" s="120">
        <v>-18071.733091612652</v>
      </c>
      <c r="I97" s="120">
        <v>-8042.2163883874018</v>
      </c>
      <c r="J97" s="126">
        <v>-9615.913489999919</v>
      </c>
    </row>
    <row r="98" spans="2:10" x14ac:dyDescent="0.25">
      <c r="B98" s="128" t="s">
        <v>151</v>
      </c>
      <c r="C98" s="121">
        <v>0.11208480300969582</v>
      </c>
      <c r="D98" s="121">
        <v>9.772172482428447E-2</v>
      </c>
      <c r="E98" s="121">
        <v>1.4363078185411354E-2</v>
      </c>
      <c r="F98" s="129"/>
      <c r="G98" s="121">
        <v>0.99771817942241592</v>
      </c>
      <c r="H98" s="121">
        <v>0.25717307587544097</v>
      </c>
      <c r="I98" s="121">
        <v>0.20023224992443944</v>
      </c>
      <c r="J98" s="121">
        <v>9.772172482428447E-2</v>
      </c>
    </row>
  </sheetData>
  <mergeCells count="7">
    <mergeCell ref="C86:J86"/>
    <mergeCell ref="C2:J2"/>
    <mergeCell ref="C16:J16"/>
    <mergeCell ref="C30:J30"/>
    <mergeCell ref="C44:J44"/>
    <mergeCell ref="C58:J58"/>
    <mergeCell ref="C72:J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E44"/>
  <sheetViews>
    <sheetView topLeftCell="A4" workbookViewId="0">
      <selection activeCell="B40" sqref="B40"/>
    </sheetView>
  </sheetViews>
  <sheetFormatPr defaultRowHeight="15" x14ac:dyDescent="0.25"/>
  <cols>
    <col min="1" max="1" width="56.28515625" style="64" customWidth="1"/>
    <col min="2" max="2" width="20.28515625" style="64" customWidth="1"/>
    <col min="3" max="3" width="19" customWidth="1" collapsed="1"/>
    <col min="5" max="5" width="11" bestFit="1" customWidth="1"/>
  </cols>
  <sheetData>
    <row r="1" spans="1:5" x14ac:dyDescent="0.25">
      <c r="A1" s="63"/>
      <c r="B1" s="63"/>
    </row>
    <row r="2" spans="1:5" ht="26.25" thickBot="1" x14ac:dyDescent="0.3">
      <c r="A2" s="54" t="s">
        <v>60</v>
      </c>
      <c r="B2" s="75" t="s">
        <v>141</v>
      </c>
      <c r="C2" s="75" t="s">
        <v>89</v>
      </c>
    </row>
    <row r="3" spans="1:5" x14ac:dyDescent="0.25">
      <c r="A3" s="55" t="s">
        <v>61</v>
      </c>
      <c r="B3" s="74"/>
    </row>
    <row r="4" spans="1:5" x14ac:dyDescent="0.25">
      <c r="A4" s="56" t="s">
        <v>62</v>
      </c>
      <c r="B4" s="111" t="s">
        <v>142</v>
      </c>
      <c r="C4" s="24"/>
    </row>
    <row r="5" spans="1:5" x14ac:dyDescent="0.25">
      <c r="A5" s="55" t="s">
        <v>63</v>
      </c>
      <c r="B5" s="110" t="e">
        <f>#REF!</f>
        <v>#REF!</v>
      </c>
      <c r="C5" s="110">
        <v>1167859</v>
      </c>
      <c r="E5" s="66"/>
    </row>
    <row r="6" spans="1:5" x14ac:dyDescent="0.25">
      <c r="A6" s="55"/>
      <c r="B6" s="67"/>
      <c r="C6" s="67"/>
    </row>
    <row r="7" spans="1:5" x14ac:dyDescent="0.25">
      <c r="A7" s="55" t="s">
        <v>64</v>
      </c>
      <c r="B7" s="67"/>
      <c r="C7" s="67"/>
    </row>
    <row r="8" spans="1:5" x14ac:dyDescent="0.25">
      <c r="A8" s="55" t="s">
        <v>65</v>
      </c>
      <c r="B8" s="110" t="e">
        <f>#REF!</f>
        <v>#REF!</v>
      </c>
      <c r="C8" s="110">
        <v>77795</v>
      </c>
    </row>
    <row r="9" spans="1:5" x14ac:dyDescent="0.25">
      <c r="A9" s="55" t="s">
        <v>66</v>
      </c>
      <c r="B9" s="110" t="e">
        <f>#REF!</f>
        <v>#REF!</v>
      </c>
      <c r="C9" s="110">
        <v>-96164</v>
      </c>
      <c r="E9" s="66"/>
    </row>
    <row r="10" spans="1:5" x14ac:dyDescent="0.25">
      <c r="A10" s="55" t="s">
        <v>67</v>
      </c>
      <c r="B10" s="110">
        <v>0</v>
      </c>
      <c r="C10" s="110">
        <v>-188031</v>
      </c>
      <c r="E10" s="66"/>
    </row>
    <row r="11" spans="1:5" x14ac:dyDescent="0.25">
      <c r="A11" s="55" t="s">
        <v>143</v>
      </c>
      <c r="B11" s="110"/>
      <c r="C11" s="110">
        <v>-56272</v>
      </c>
      <c r="E11" s="66"/>
    </row>
    <row r="12" spans="1:5" x14ac:dyDescent="0.25">
      <c r="A12" s="55" t="s">
        <v>118</v>
      </c>
      <c r="B12" s="110" t="e">
        <f>-#REF!</f>
        <v>#REF!</v>
      </c>
      <c r="C12" s="110">
        <v>-505273</v>
      </c>
      <c r="E12" s="66"/>
    </row>
    <row r="13" spans="1:5" x14ac:dyDescent="0.25">
      <c r="A13" s="55"/>
      <c r="B13" s="67"/>
      <c r="C13" s="67"/>
    </row>
    <row r="14" spans="1:5" x14ac:dyDescent="0.25">
      <c r="A14" s="55" t="s">
        <v>68</v>
      </c>
      <c r="B14" s="67"/>
      <c r="C14" s="67"/>
    </row>
    <row r="15" spans="1:5" x14ac:dyDescent="0.25">
      <c r="A15" s="55" t="s">
        <v>69</v>
      </c>
      <c r="B15" s="110" t="e">
        <f>#REF!-#REF!</f>
        <v>#REF!</v>
      </c>
      <c r="C15" s="110">
        <v>-3122.4</v>
      </c>
    </row>
    <row r="16" spans="1:5" x14ac:dyDescent="0.25">
      <c r="A16" s="55" t="s">
        <v>70</v>
      </c>
      <c r="B16" s="110" t="e">
        <f>SUM(#REF!)-SUM(#REF!)</f>
        <v>#REF!</v>
      </c>
      <c r="C16" s="110">
        <v>-612728</v>
      </c>
      <c r="E16" s="66"/>
    </row>
    <row r="17" spans="1:5" x14ac:dyDescent="0.25">
      <c r="A17" s="55" t="s">
        <v>71</v>
      </c>
      <c r="B17" s="110" t="e">
        <f>#REF!-#REF!</f>
        <v>#REF!</v>
      </c>
      <c r="C17" s="110">
        <v>90658</v>
      </c>
      <c r="E17" s="66"/>
    </row>
    <row r="18" spans="1:5" x14ac:dyDescent="0.25">
      <c r="A18" s="55" t="s">
        <v>72</v>
      </c>
      <c r="B18" s="110" t="e">
        <f>#REF!-#REF!</f>
        <v>#REF!</v>
      </c>
      <c r="C18" s="110">
        <v>33742.400000000001</v>
      </c>
      <c r="E18" s="66"/>
    </row>
    <row r="19" spans="1:5" x14ac:dyDescent="0.25">
      <c r="A19" s="55" t="s">
        <v>73</v>
      </c>
      <c r="B19" s="110" t="e">
        <f>SUM(#REF!)-SUM(#REF!)</f>
        <v>#REF!</v>
      </c>
      <c r="C19" s="110">
        <v>238807.4</v>
      </c>
      <c r="E19" s="66"/>
    </row>
    <row r="20" spans="1:5" ht="15.75" thickBot="1" x14ac:dyDescent="0.3">
      <c r="A20" s="55" t="s">
        <v>74</v>
      </c>
      <c r="B20" s="110" t="e">
        <f>#REF!-#REF!</f>
        <v>#REF!</v>
      </c>
      <c r="C20" s="110">
        <v>191543.4</v>
      </c>
      <c r="E20" s="66"/>
    </row>
    <row r="21" spans="1:5" ht="15.75" thickBot="1" x14ac:dyDescent="0.3">
      <c r="A21" s="57" t="s">
        <v>75</v>
      </c>
      <c r="B21" s="68" t="e">
        <f t="shared" ref="B21" si="0">SUM(B5:B20)</f>
        <v>#REF!</v>
      </c>
      <c r="C21" s="68">
        <f t="shared" ref="C21" si="1">SUM(C5:C20)</f>
        <v>338814.79999999993</v>
      </c>
      <c r="E21" s="66"/>
    </row>
    <row r="22" spans="1:5" x14ac:dyDescent="0.25">
      <c r="A22" s="58"/>
      <c r="B22" s="67"/>
      <c r="C22" s="67"/>
    </row>
    <row r="23" spans="1:5" x14ac:dyDescent="0.25">
      <c r="A23" s="59" t="s">
        <v>76</v>
      </c>
      <c r="B23" s="67"/>
      <c r="C23" s="67"/>
    </row>
    <row r="24" spans="1:5" x14ac:dyDescent="0.25">
      <c r="A24" s="55" t="s">
        <v>77</v>
      </c>
      <c r="B24" s="67"/>
      <c r="C24" s="110">
        <v>-819605.4</v>
      </c>
    </row>
    <row r="25" spans="1:5" x14ac:dyDescent="0.25">
      <c r="A25" s="55" t="s">
        <v>78</v>
      </c>
      <c r="B25" s="67"/>
      <c r="C25" s="110">
        <v>1096588</v>
      </c>
      <c r="E25" s="66"/>
    </row>
    <row r="26" spans="1:5" ht="15.75" thickBot="1" x14ac:dyDescent="0.3">
      <c r="A26" s="55" t="s">
        <v>117</v>
      </c>
      <c r="B26" s="67"/>
      <c r="C26" s="110">
        <v>-873464</v>
      </c>
      <c r="E26" s="66"/>
    </row>
    <row r="27" spans="1:5" ht="15.75" thickBot="1" x14ac:dyDescent="0.3">
      <c r="A27" s="57" t="s">
        <v>79</v>
      </c>
      <c r="B27" s="68">
        <f>SUM(B24:B26)</f>
        <v>0</v>
      </c>
      <c r="C27" s="68">
        <f>SUM(C24:C26)</f>
        <v>-596481.4</v>
      </c>
    </row>
    <row r="28" spans="1:5" x14ac:dyDescent="0.25">
      <c r="A28" s="55"/>
      <c r="B28" s="67"/>
      <c r="C28" s="67"/>
    </row>
    <row r="29" spans="1:5" x14ac:dyDescent="0.25">
      <c r="A29" s="56" t="s">
        <v>80</v>
      </c>
      <c r="B29" s="67"/>
      <c r="C29" s="67"/>
    </row>
    <row r="30" spans="1:5" x14ac:dyDescent="0.25">
      <c r="A30" s="55" t="s">
        <v>81</v>
      </c>
      <c r="B30" s="67" t="e">
        <f>SUM(#REF!,#REF!)-SUM(#REF!,#REF!)</f>
        <v>#REF!</v>
      </c>
      <c r="C30" s="110">
        <v>172339</v>
      </c>
      <c r="E30" s="66"/>
    </row>
    <row r="31" spans="1:5" x14ac:dyDescent="0.25">
      <c r="A31" s="55" t="s">
        <v>82</v>
      </c>
      <c r="B31" s="110">
        <v>0</v>
      </c>
      <c r="C31" s="110">
        <v>1499997</v>
      </c>
      <c r="E31" s="66"/>
    </row>
    <row r="32" spans="1:5" x14ac:dyDescent="0.25">
      <c r="A32" s="55" t="s">
        <v>83</v>
      </c>
      <c r="B32" s="110">
        <v>0</v>
      </c>
      <c r="C32" s="110">
        <v>-246730</v>
      </c>
      <c r="E32" s="66"/>
    </row>
    <row r="33" spans="1:5" x14ac:dyDescent="0.25">
      <c r="A33" s="60" t="s">
        <v>84</v>
      </c>
      <c r="B33" s="69">
        <v>0</v>
      </c>
      <c r="C33" s="69">
        <v>0</v>
      </c>
      <c r="E33" s="66"/>
    </row>
    <row r="34" spans="1:5" ht="15.75" thickBot="1" x14ac:dyDescent="0.3">
      <c r="A34" s="60"/>
      <c r="B34" s="70"/>
      <c r="C34" s="70"/>
    </row>
    <row r="35" spans="1:5" ht="15.75" thickBot="1" x14ac:dyDescent="0.3">
      <c r="A35" s="61" t="s">
        <v>85</v>
      </c>
      <c r="B35" s="71" t="e">
        <f t="shared" ref="B35" si="2">SUM(B30:B34)</f>
        <v>#REF!</v>
      </c>
      <c r="C35" s="71">
        <f t="shared" ref="C35" si="3">SUM(C30:C34)</f>
        <v>1425606</v>
      </c>
    </row>
    <row r="36" spans="1:5" x14ac:dyDescent="0.25">
      <c r="A36" s="60"/>
      <c r="B36" s="72"/>
      <c r="C36" s="72"/>
    </row>
    <row r="37" spans="1:5" x14ac:dyDescent="0.25">
      <c r="A37" s="60" t="s">
        <v>86</v>
      </c>
      <c r="B37" s="69" t="e">
        <f t="shared" ref="B37:C37" si="4">B21+B27+B35</f>
        <v>#REF!</v>
      </c>
      <c r="C37" s="110">
        <f t="shared" si="4"/>
        <v>1167939.3999999999</v>
      </c>
      <c r="E37" s="66"/>
    </row>
    <row r="38" spans="1:5" x14ac:dyDescent="0.25">
      <c r="A38" s="60" t="s">
        <v>87</v>
      </c>
      <c r="B38" s="69">
        <f>C40</f>
        <v>1583686.4</v>
      </c>
      <c r="C38" s="110">
        <v>415747</v>
      </c>
      <c r="E38" s="66"/>
    </row>
    <row r="39" spans="1:5" ht="15.75" thickBot="1" x14ac:dyDescent="0.3">
      <c r="A39" s="62"/>
      <c r="B39" s="70"/>
      <c r="C39" s="70"/>
    </row>
    <row r="40" spans="1:5" ht="15.75" thickBot="1" x14ac:dyDescent="0.3">
      <c r="A40" s="62" t="s">
        <v>88</v>
      </c>
      <c r="B40" s="73" t="e">
        <f>SUM(B37:B39)</f>
        <v>#REF!</v>
      </c>
      <c r="C40" s="73">
        <f>SUM(C37:C39)</f>
        <v>1583686.4</v>
      </c>
    </row>
    <row r="41" spans="1:5" ht="15.75" thickTop="1" x14ac:dyDescent="0.25">
      <c r="A41" s="101" t="s">
        <v>144</v>
      </c>
      <c r="B41" s="99"/>
      <c r="C41" s="99">
        <f>1583686-C40</f>
        <v>-0.39999999990686774</v>
      </c>
    </row>
    <row r="42" spans="1:5" x14ac:dyDescent="0.25">
      <c r="B42" s="100"/>
      <c r="C42" s="100"/>
    </row>
    <row r="43" spans="1:5" x14ac:dyDescent="0.25">
      <c r="B43" s="100"/>
    </row>
    <row r="44" spans="1:5" x14ac:dyDescent="0.25">
      <c r="B44" s="6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workbookViewId="0">
      <selection activeCell="B40" sqref="B40"/>
    </sheetView>
  </sheetViews>
  <sheetFormatPr defaultRowHeight="15" x14ac:dyDescent="0.25"/>
  <cols>
    <col min="1" max="1" width="18.7109375" bestFit="1" customWidth="1"/>
    <col min="2" max="2" width="10.85546875" style="24" bestFit="1" customWidth="1"/>
    <col min="3" max="3" width="9.140625" style="24"/>
    <col min="4" max="5" width="9.85546875" style="24" bestFit="1" customWidth="1"/>
    <col min="6" max="8" width="9.85546875" bestFit="1" customWidth="1"/>
    <col min="10" max="10" width="17.28515625" bestFit="1" customWidth="1"/>
    <col min="18" max="18" width="10" bestFit="1" customWidth="1"/>
  </cols>
  <sheetData>
    <row r="1" spans="1:14" x14ac:dyDescent="0.25">
      <c r="A1" s="104" t="s">
        <v>124</v>
      </c>
    </row>
    <row r="2" spans="1:14" x14ac:dyDescent="0.25">
      <c r="A2" s="104" t="s">
        <v>125</v>
      </c>
      <c r="K2" t="s">
        <v>126</v>
      </c>
      <c r="L2" t="s">
        <v>127</v>
      </c>
      <c r="M2" t="s">
        <v>95</v>
      </c>
      <c r="N2" t="s">
        <v>99</v>
      </c>
    </row>
    <row r="3" spans="1:14" x14ac:dyDescent="0.25">
      <c r="A3" s="104"/>
      <c r="D3" s="24" t="s">
        <v>95</v>
      </c>
      <c r="E3" s="24" t="s">
        <v>96</v>
      </c>
      <c r="F3" t="s">
        <v>97</v>
      </c>
      <c r="G3" s="24" t="s">
        <v>98</v>
      </c>
      <c r="H3" s="24" t="s">
        <v>99</v>
      </c>
      <c r="J3" s="24" t="s">
        <v>128</v>
      </c>
      <c r="K3" s="24">
        <v>236326</v>
      </c>
      <c r="L3" s="24">
        <v>237128</v>
      </c>
      <c r="M3" s="24">
        <v>58760</v>
      </c>
      <c r="N3" s="24">
        <v>53756</v>
      </c>
    </row>
    <row r="4" spans="1:14" x14ac:dyDescent="0.25">
      <c r="A4" t="s">
        <v>129</v>
      </c>
      <c r="B4" s="24">
        <v>183371761</v>
      </c>
      <c r="K4" s="24"/>
      <c r="L4" s="24"/>
      <c r="M4" s="24"/>
      <c r="N4" s="24"/>
    </row>
    <row r="5" spans="1:14" x14ac:dyDescent="0.25">
      <c r="A5" t="s">
        <v>130</v>
      </c>
      <c r="B5" s="24">
        <v>237128000</v>
      </c>
      <c r="D5" s="24">
        <f>+D6/1000</f>
        <v>58760.11</v>
      </c>
      <c r="E5" s="24">
        <f t="shared" ref="E5:H5" si="0">+E6/1000</f>
        <v>52686</v>
      </c>
      <c r="F5" s="24">
        <f t="shared" si="0"/>
        <v>66846.945000000007</v>
      </c>
      <c r="G5" s="24">
        <f t="shared" si="0"/>
        <v>63838.815999999999</v>
      </c>
      <c r="H5" s="24">
        <f t="shared" si="0"/>
        <v>53756.239000000001</v>
      </c>
      <c r="I5" t="s">
        <v>131</v>
      </c>
      <c r="K5" s="24"/>
      <c r="L5" s="24"/>
      <c r="M5" s="24"/>
      <c r="N5" s="24"/>
    </row>
    <row r="6" spans="1:14" x14ac:dyDescent="0.25">
      <c r="D6" s="24">
        <f>+B8-B7</f>
        <v>58760110</v>
      </c>
      <c r="E6" s="24">
        <f>+B12</f>
        <v>52686000</v>
      </c>
      <c r="F6" s="24">
        <f>+B10-E6</f>
        <v>66846945</v>
      </c>
      <c r="G6" s="24">
        <f>+B4-B10</f>
        <v>63838816</v>
      </c>
      <c r="H6" s="24">
        <f>+B5-B4</f>
        <v>53756239</v>
      </c>
      <c r="I6" t="s">
        <v>132</v>
      </c>
      <c r="K6" s="24"/>
      <c r="L6" s="24"/>
      <c r="M6" s="24"/>
      <c r="N6" s="24"/>
    </row>
    <row r="7" spans="1:14" x14ac:dyDescent="0.25">
      <c r="A7" t="s">
        <v>133</v>
      </c>
      <c r="B7" s="24">
        <v>177565768</v>
      </c>
      <c r="D7" s="105">
        <f>+D5-M3</f>
        <v>0.11000000000058208</v>
      </c>
      <c r="E7" s="105" t="s">
        <v>134</v>
      </c>
      <c r="F7" s="106" t="s">
        <v>135</v>
      </c>
      <c r="G7" s="106" t="s">
        <v>135</v>
      </c>
      <c r="H7" s="105">
        <f>+H5-N3</f>
        <v>0.23900000000139698</v>
      </c>
      <c r="I7" s="106" t="s">
        <v>136</v>
      </c>
      <c r="K7" s="24"/>
      <c r="L7" s="24"/>
      <c r="M7" s="24"/>
      <c r="N7" s="24"/>
    </row>
    <row r="8" spans="1:14" x14ac:dyDescent="0.25">
      <c r="A8" t="s">
        <v>137</v>
      </c>
      <c r="B8" s="24">
        <v>236325878</v>
      </c>
      <c r="K8" s="24"/>
      <c r="L8" s="24"/>
      <c r="M8" s="24"/>
      <c r="N8" s="24"/>
    </row>
    <row r="9" spans="1:14" x14ac:dyDescent="0.25">
      <c r="E9" s="107" t="s">
        <v>138</v>
      </c>
      <c r="K9" s="24"/>
      <c r="L9" s="24"/>
      <c r="M9" s="24"/>
      <c r="N9" s="24"/>
    </row>
    <row r="10" spans="1:14" x14ac:dyDescent="0.25">
      <c r="A10" t="s">
        <v>139</v>
      </c>
      <c r="B10" s="24">
        <v>119532945</v>
      </c>
      <c r="K10" s="24"/>
      <c r="L10" s="24"/>
      <c r="M10" s="24"/>
      <c r="N10" s="24"/>
    </row>
    <row r="11" spans="1:14" x14ac:dyDescent="0.25">
      <c r="K11" s="24"/>
      <c r="L11" s="24"/>
      <c r="M11" s="24"/>
      <c r="N11" s="24"/>
    </row>
    <row r="12" spans="1:14" x14ac:dyDescent="0.25">
      <c r="A12" s="108" t="s">
        <v>140</v>
      </c>
      <c r="B12" s="109">
        <v>52686000</v>
      </c>
      <c r="K12" s="24"/>
      <c r="L12" s="24"/>
      <c r="M12" s="24"/>
      <c r="N12" s="24"/>
    </row>
    <row r="13" spans="1:14" x14ac:dyDescent="0.25">
      <c r="K13" s="24"/>
      <c r="L13" s="24"/>
      <c r="M13" s="24"/>
      <c r="N13" s="24"/>
    </row>
    <row r="14" spans="1:14" x14ac:dyDescent="0.25">
      <c r="K14" s="24"/>
      <c r="L14" s="24"/>
      <c r="M14" s="24"/>
      <c r="N14" s="24"/>
    </row>
    <row r="15" spans="1:14" x14ac:dyDescent="0.25">
      <c r="K15" s="24"/>
      <c r="L15" s="24"/>
      <c r="M15" s="24"/>
      <c r="N15" s="24"/>
    </row>
    <row r="16" spans="1:14" x14ac:dyDescent="0.25">
      <c r="K16" s="24"/>
      <c r="L16" s="24"/>
      <c r="M16" s="24"/>
      <c r="N16" s="24"/>
    </row>
    <row r="17" spans="11:14" x14ac:dyDescent="0.25">
      <c r="K17" s="24"/>
      <c r="L17" s="24"/>
      <c r="M17" s="24"/>
      <c r="N17" s="24"/>
    </row>
    <row r="18" spans="11:14" x14ac:dyDescent="0.25">
      <c r="K18" s="24"/>
      <c r="L18" s="24"/>
      <c r="M18" s="24"/>
      <c r="N18" s="24"/>
    </row>
    <row r="19" spans="11:14" x14ac:dyDescent="0.25">
      <c r="K19" s="24"/>
      <c r="L19" s="24"/>
      <c r="M19" s="24"/>
      <c r="N19" s="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H146"/>
  <sheetViews>
    <sheetView topLeftCell="A43" zoomScaleNormal="100" workbookViewId="0">
      <selection activeCell="B40" sqref="B40"/>
    </sheetView>
  </sheetViews>
  <sheetFormatPr defaultRowHeight="15" x14ac:dyDescent="0.25"/>
  <cols>
    <col min="2" max="2" width="23.5703125" bestFit="1" customWidth="1"/>
    <col min="3" max="3" width="12.140625" bestFit="1" customWidth="1"/>
    <col min="4" max="4" width="14" bestFit="1" customWidth="1"/>
    <col min="5" max="5" width="13.5703125" bestFit="1" customWidth="1"/>
    <col min="6" max="6" width="14.42578125" bestFit="1" customWidth="1"/>
    <col min="7" max="7" width="12.140625" bestFit="1" customWidth="1"/>
    <col min="8" max="8" width="9.85546875" bestFit="1" customWidth="1"/>
  </cols>
  <sheetData>
    <row r="4" spans="2:8" ht="15.75" thickBot="1" x14ac:dyDescent="0.3">
      <c r="B4" s="94" t="s">
        <v>104</v>
      </c>
      <c r="C4" s="94"/>
      <c r="D4" s="94"/>
      <c r="E4" s="94"/>
      <c r="F4" s="94"/>
      <c r="G4" s="94"/>
    </row>
    <row r="5" spans="2:8" ht="15.75" thickBot="1" x14ac:dyDescent="0.3">
      <c r="B5" s="80" t="s">
        <v>94</v>
      </c>
      <c r="C5" s="79" t="s">
        <v>95</v>
      </c>
      <c r="D5" s="79" t="s">
        <v>96</v>
      </c>
      <c r="E5" s="79" t="s">
        <v>97</v>
      </c>
      <c r="F5" s="79" t="s">
        <v>98</v>
      </c>
      <c r="G5" s="79" t="s">
        <v>99</v>
      </c>
    </row>
    <row r="6" spans="2:8" ht="15.75" thickBot="1" x14ac:dyDescent="0.3">
      <c r="B6" s="82" t="s">
        <v>103</v>
      </c>
      <c r="C6" s="83">
        <v>1459572</v>
      </c>
      <c r="D6" s="83">
        <v>1506163</v>
      </c>
      <c r="E6" s="83">
        <v>1656502</v>
      </c>
      <c r="F6" s="83">
        <v>1494701</v>
      </c>
      <c r="G6" s="83">
        <v>1361050</v>
      </c>
    </row>
    <row r="7" spans="2:8" ht="15.75" thickBot="1" x14ac:dyDescent="0.3">
      <c r="B7" s="82" t="s">
        <v>29</v>
      </c>
      <c r="C7" s="83">
        <v>48963</v>
      </c>
      <c r="D7" s="83">
        <v>64871</v>
      </c>
      <c r="E7" s="83">
        <v>99101</v>
      </c>
      <c r="F7" s="83">
        <v>114619</v>
      </c>
      <c r="G7" s="83">
        <v>108568</v>
      </c>
    </row>
    <row r="8" spans="2:8" ht="15.75" thickBot="1" x14ac:dyDescent="0.3">
      <c r="B8" s="91" t="s">
        <v>35</v>
      </c>
      <c r="C8" s="84">
        <v>1508535</v>
      </c>
      <c r="D8" s="84">
        <v>1571034</v>
      </c>
      <c r="E8" s="84">
        <v>1755603</v>
      </c>
      <c r="F8" s="84">
        <v>1609320</v>
      </c>
      <c r="G8" s="84">
        <v>1469618</v>
      </c>
      <c r="H8" s="24"/>
    </row>
    <row r="9" spans="2:8" ht="15.75" thickBot="1" x14ac:dyDescent="0.3">
      <c r="B9" s="102" t="s">
        <v>36</v>
      </c>
      <c r="C9" s="86"/>
      <c r="D9" s="86"/>
      <c r="E9" s="86">
        <v>460303.35818399995</v>
      </c>
      <c r="F9" s="86">
        <v>393071.97165000002</v>
      </c>
      <c r="G9" s="86">
        <v>416117.22174000007</v>
      </c>
      <c r="H9" s="24"/>
    </row>
    <row r="10" spans="2:8" ht="15.75" thickBot="1" x14ac:dyDescent="0.3">
      <c r="B10" s="103" t="s">
        <v>37</v>
      </c>
      <c r="C10" s="88"/>
      <c r="D10" s="88"/>
      <c r="E10" s="88"/>
      <c r="F10" s="88">
        <v>26096</v>
      </c>
      <c r="G10" s="88">
        <v>50825.599999999999</v>
      </c>
      <c r="H10" s="24"/>
    </row>
    <row r="11" spans="2:8" ht="15.75" thickBot="1" x14ac:dyDescent="0.3">
      <c r="B11" s="92" t="s">
        <v>92</v>
      </c>
      <c r="C11" s="93">
        <f>+C10+C9+C8</f>
        <v>1508535</v>
      </c>
      <c r="D11" s="93">
        <f t="shared" ref="D11:G11" si="0">+D10+D9+D8</f>
        <v>1571034</v>
      </c>
      <c r="E11" s="93">
        <f t="shared" si="0"/>
        <v>2215906.358184</v>
      </c>
      <c r="F11" s="93">
        <f t="shared" si="0"/>
        <v>2028487.97165</v>
      </c>
      <c r="G11" s="93">
        <f t="shared" si="0"/>
        <v>1936560.82174</v>
      </c>
    </row>
    <row r="19" spans="2:7" ht="15.75" thickBot="1" x14ac:dyDescent="0.3">
      <c r="B19" s="94" t="s">
        <v>105</v>
      </c>
      <c r="C19" s="94"/>
      <c r="D19" s="94"/>
      <c r="E19" s="94"/>
      <c r="F19" s="94"/>
      <c r="G19" s="94"/>
    </row>
    <row r="20" spans="2:7" ht="15.75" thickBot="1" x14ac:dyDescent="0.3">
      <c r="B20" s="80" t="s">
        <v>94</v>
      </c>
      <c r="C20" s="79" t="s">
        <v>119</v>
      </c>
      <c r="D20" s="79" t="s">
        <v>120</v>
      </c>
      <c r="E20" s="79" t="s">
        <v>121</v>
      </c>
      <c r="F20" s="79" t="s">
        <v>122</v>
      </c>
      <c r="G20" s="79" t="s">
        <v>123</v>
      </c>
    </row>
    <row r="21" spans="2:7" ht="15.75" thickBot="1" x14ac:dyDescent="0.3">
      <c r="B21" s="89" t="s">
        <v>103</v>
      </c>
      <c r="C21" s="89">
        <v>119</v>
      </c>
      <c r="D21" s="89">
        <v>119</v>
      </c>
      <c r="E21" s="89">
        <v>121</v>
      </c>
      <c r="F21" s="89">
        <v>120</v>
      </c>
      <c r="G21" s="89">
        <v>120</v>
      </c>
    </row>
    <row r="22" spans="2:7" ht="15.75" thickBot="1" x14ac:dyDescent="0.3">
      <c r="B22" s="89" t="s">
        <v>29</v>
      </c>
      <c r="C22" s="89">
        <v>19</v>
      </c>
      <c r="D22" s="89">
        <v>24</v>
      </c>
      <c r="E22" s="89">
        <v>27</v>
      </c>
      <c r="F22" s="89">
        <v>31</v>
      </c>
      <c r="G22" s="89">
        <v>33</v>
      </c>
    </row>
    <row r="23" spans="2:7" ht="15.75" thickBot="1" x14ac:dyDescent="0.3">
      <c r="B23" s="91" t="s">
        <v>35</v>
      </c>
      <c r="C23" s="84">
        <v>138</v>
      </c>
      <c r="D23" s="84">
        <v>143</v>
      </c>
      <c r="E23" s="84">
        <v>148</v>
      </c>
      <c r="F23" s="84">
        <v>151</v>
      </c>
      <c r="G23" s="84">
        <v>153</v>
      </c>
    </row>
    <row r="24" spans="2:7" ht="15.75" thickBot="1" x14ac:dyDescent="0.3">
      <c r="B24" s="102" t="s">
        <v>36</v>
      </c>
      <c r="C24" s="86"/>
      <c r="D24" s="86"/>
      <c r="E24" s="86">
        <v>81</v>
      </c>
      <c r="F24" s="86">
        <v>78</v>
      </c>
      <c r="G24" s="86">
        <v>78</v>
      </c>
    </row>
    <row r="25" spans="2:7" ht="15.75" thickBot="1" x14ac:dyDescent="0.3">
      <c r="B25" s="103" t="s">
        <v>37</v>
      </c>
      <c r="C25" s="88"/>
      <c r="D25" s="88"/>
      <c r="E25" s="88"/>
      <c r="F25" s="88">
        <v>1</v>
      </c>
      <c r="G25" s="88">
        <v>1</v>
      </c>
    </row>
    <row r="26" spans="2:7" ht="15.75" thickBot="1" x14ac:dyDescent="0.3">
      <c r="B26" s="92" t="s">
        <v>92</v>
      </c>
      <c r="C26" s="93">
        <f>+C25+C24+C23</f>
        <v>138</v>
      </c>
      <c r="D26" s="93">
        <f t="shared" ref="D26" si="1">+D25+D24+D23</f>
        <v>143</v>
      </c>
      <c r="E26" s="93">
        <f t="shared" ref="E26" si="2">+E25+E24+E23</f>
        <v>229</v>
      </c>
      <c r="F26" s="93">
        <f t="shared" ref="F26" si="3">+F25+F24+F23</f>
        <v>230</v>
      </c>
      <c r="G26" s="93">
        <f t="shared" ref="G26" si="4">+G25+G24+G23</f>
        <v>232</v>
      </c>
    </row>
    <row r="35" spans="2:8" ht="15.75" thickBot="1" x14ac:dyDescent="0.3">
      <c r="B35" s="94" t="s">
        <v>107</v>
      </c>
      <c r="C35" s="94"/>
      <c r="D35" s="94"/>
      <c r="E35" s="94"/>
      <c r="F35" s="94"/>
      <c r="G35" s="94"/>
    </row>
    <row r="36" spans="2:8" ht="15.75" thickBot="1" x14ac:dyDescent="0.3">
      <c r="B36" s="78" t="s">
        <v>108</v>
      </c>
      <c r="C36" s="81" t="s">
        <v>95</v>
      </c>
      <c r="D36" s="81" t="s">
        <v>96</v>
      </c>
      <c r="E36" s="81" t="s">
        <v>97</v>
      </c>
      <c r="F36" s="81" t="s">
        <v>98</v>
      </c>
      <c r="G36" s="90" t="s">
        <v>99</v>
      </c>
    </row>
    <row r="37" spans="2:8" ht="15.75" thickBot="1" x14ac:dyDescent="0.3">
      <c r="B37" s="82" t="s">
        <v>103</v>
      </c>
      <c r="C37" s="83">
        <v>249595</v>
      </c>
      <c r="D37" s="83">
        <v>243122</v>
      </c>
      <c r="E37" s="83">
        <v>253716</v>
      </c>
      <c r="F37" s="83">
        <v>218315</v>
      </c>
      <c r="G37" s="83">
        <v>201434</v>
      </c>
    </row>
    <row r="38" spans="2:8" ht="15.75" thickBot="1" x14ac:dyDescent="0.3">
      <c r="B38" s="82" t="s">
        <v>106</v>
      </c>
      <c r="C38" s="83">
        <v>2403</v>
      </c>
      <c r="D38" s="83">
        <v>6300</v>
      </c>
      <c r="E38" s="83">
        <v>7069</v>
      </c>
      <c r="F38" s="83">
        <v>10732</v>
      </c>
      <c r="G38" s="83">
        <v>6923</v>
      </c>
    </row>
    <row r="39" spans="2:8" ht="15.75" thickBot="1" x14ac:dyDescent="0.3">
      <c r="B39" s="91" t="s">
        <v>35</v>
      </c>
      <c r="C39" s="84">
        <v>251998</v>
      </c>
      <c r="D39" s="84">
        <v>249422</v>
      </c>
      <c r="E39" s="84">
        <v>260785</v>
      </c>
      <c r="F39" s="84">
        <v>229047</v>
      </c>
      <c r="G39" s="84">
        <v>208357</v>
      </c>
      <c r="H39" s="24">
        <f>SUM(D39:G39)</f>
        <v>947611</v>
      </c>
    </row>
    <row r="40" spans="2:8" ht="15.75" thickBot="1" x14ac:dyDescent="0.3">
      <c r="B40" s="102" t="s">
        <v>36</v>
      </c>
      <c r="C40" s="86"/>
      <c r="D40" s="86"/>
      <c r="E40" s="86">
        <v>111783.4496336</v>
      </c>
      <c r="F40" s="86">
        <v>105799.10649999999</v>
      </c>
      <c r="G40" s="86">
        <v>132070.34115000002</v>
      </c>
      <c r="H40" s="24">
        <f t="shared" ref="H40:H41" si="5">SUM(D40:G40)</f>
        <v>349652.89728360006</v>
      </c>
    </row>
    <row r="41" spans="2:8" ht="15.75" thickBot="1" x14ac:dyDescent="0.3">
      <c r="B41" s="103" t="s">
        <v>37</v>
      </c>
      <c r="C41" s="88"/>
      <c r="D41" s="88"/>
      <c r="E41" s="88"/>
      <c r="F41" s="88">
        <v>26096</v>
      </c>
      <c r="G41" s="88">
        <v>50825.599999999999</v>
      </c>
      <c r="H41" s="24">
        <f t="shared" si="5"/>
        <v>76921.600000000006</v>
      </c>
    </row>
    <row r="42" spans="2:8" ht="15.75" thickBot="1" x14ac:dyDescent="0.3">
      <c r="B42" s="92" t="s">
        <v>92</v>
      </c>
      <c r="C42" s="93">
        <f>+C41+C40+C39</f>
        <v>251998</v>
      </c>
      <c r="D42" s="93">
        <f t="shared" ref="D42" si="6">+D41+D40+D39</f>
        <v>249422</v>
      </c>
      <c r="E42" s="93">
        <f t="shared" ref="E42" si="7">+E41+E40+E39</f>
        <v>372568.44963360002</v>
      </c>
      <c r="F42" s="93">
        <f t="shared" ref="F42" si="8">+F41+F40+F39</f>
        <v>360942.10649999999</v>
      </c>
      <c r="G42" s="93">
        <f t="shared" ref="G42" si="9">+G41+G40+G39</f>
        <v>391252.94115000003</v>
      </c>
    </row>
    <row r="48" spans="2:8" ht="15.75" thickBot="1" x14ac:dyDescent="0.3">
      <c r="B48" s="94" t="s">
        <v>110</v>
      </c>
      <c r="C48" s="94"/>
      <c r="D48" s="94"/>
      <c r="E48" s="94"/>
      <c r="F48" s="94"/>
      <c r="G48" s="94"/>
    </row>
    <row r="49" spans="2:7" ht="15.75" thickBot="1" x14ac:dyDescent="0.3">
      <c r="B49" s="78" t="s">
        <v>109</v>
      </c>
      <c r="C49" s="79" t="s">
        <v>119</v>
      </c>
      <c r="D49" s="79" t="s">
        <v>120</v>
      </c>
      <c r="E49" s="79" t="s">
        <v>121</v>
      </c>
      <c r="F49" s="79" t="s">
        <v>122</v>
      </c>
      <c r="G49" s="79" t="s">
        <v>123</v>
      </c>
    </row>
    <row r="50" spans="2:7" ht="15.75" thickBot="1" x14ac:dyDescent="0.3">
      <c r="B50" s="82" t="s">
        <v>103</v>
      </c>
      <c r="C50" s="83">
        <v>15</v>
      </c>
      <c r="D50" s="83">
        <v>16</v>
      </c>
      <c r="E50" s="83">
        <v>15</v>
      </c>
      <c r="F50" s="83">
        <v>17</v>
      </c>
      <c r="G50" s="83">
        <v>16</v>
      </c>
    </row>
    <row r="51" spans="2:7" ht="15.75" thickBot="1" x14ac:dyDescent="0.3">
      <c r="B51" s="82" t="s">
        <v>106</v>
      </c>
      <c r="C51" s="83">
        <v>2</v>
      </c>
      <c r="D51" s="83">
        <v>3</v>
      </c>
      <c r="E51" s="83">
        <v>3</v>
      </c>
      <c r="F51" s="83">
        <v>3</v>
      </c>
      <c r="G51" s="83">
        <v>3</v>
      </c>
    </row>
    <row r="52" spans="2:7" ht="15.75" thickBot="1" x14ac:dyDescent="0.3">
      <c r="B52" s="91" t="s">
        <v>35</v>
      </c>
      <c r="C52" s="84">
        <v>17</v>
      </c>
      <c r="D52" s="84">
        <v>19</v>
      </c>
      <c r="E52" s="84">
        <v>18</v>
      </c>
      <c r="F52" s="84">
        <v>20</v>
      </c>
      <c r="G52" s="84">
        <v>19</v>
      </c>
    </row>
    <row r="53" spans="2:7" ht="15.75" thickBot="1" x14ac:dyDescent="0.3">
      <c r="B53" s="102" t="s">
        <v>36</v>
      </c>
      <c r="C53" s="86"/>
      <c r="D53" s="86"/>
      <c r="E53" s="86">
        <v>7</v>
      </c>
      <c r="F53" s="86">
        <v>7</v>
      </c>
      <c r="G53" s="86">
        <v>7</v>
      </c>
    </row>
    <row r="54" spans="2:7" ht="15.75" thickBot="1" x14ac:dyDescent="0.3">
      <c r="B54" s="103" t="s">
        <v>37</v>
      </c>
      <c r="C54" s="88"/>
      <c r="D54" s="88"/>
      <c r="E54" s="88"/>
      <c r="F54" s="88">
        <v>1</v>
      </c>
      <c r="G54" s="88">
        <v>1</v>
      </c>
    </row>
    <row r="55" spans="2:7" ht="15.75" thickBot="1" x14ac:dyDescent="0.3">
      <c r="B55" s="92" t="s">
        <v>92</v>
      </c>
      <c r="C55" s="93">
        <f>+C54+C53+C52</f>
        <v>17</v>
      </c>
      <c r="D55" s="93">
        <f t="shared" ref="D55" si="10">+D54+D53+D52</f>
        <v>19</v>
      </c>
      <c r="E55" s="93">
        <f t="shared" ref="E55" si="11">+E54+E53+E52</f>
        <v>25</v>
      </c>
      <c r="F55" s="93">
        <f t="shared" ref="F55" si="12">+F54+F53+F52</f>
        <v>28</v>
      </c>
      <c r="G55" s="93">
        <f t="shared" ref="G55" si="13">+G54+G53+G52</f>
        <v>27</v>
      </c>
    </row>
    <row r="66" spans="2:8" ht="15.75" thickBot="1" x14ac:dyDescent="0.3">
      <c r="B66" s="94" t="s">
        <v>112</v>
      </c>
      <c r="C66" s="94"/>
      <c r="D66" s="94"/>
      <c r="E66" s="94"/>
      <c r="F66" s="94"/>
      <c r="G66" s="94"/>
    </row>
    <row r="67" spans="2:8" ht="15.75" thickBot="1" x14ac:dyDescent="0.3">
      <c r="B67" s="78" t="s">
        <v>111</v>
      </c>
      <c r="C67" s="81" t="s">
        <v>95</v>
      </c>
      <c r="D67" s="81" t="s">
        <v>96</v>
      </c>
      <c r="E67" s="81" t="s">
        <v>97</v>
      </c>
      <c r="F67" s="81" t="s">
        <v>98</v>
      </c>
      <c r="G67" s="81" t="s">
        <v>99</v>
      </c>
    </row>
    <row r="68" spans="2:8" ht="15.75" thickBot="1" x14ac:dyDescent="0.3">
      <c r="B68" s="91" t="s">
        <v>35</v>
      </c>
      <c r="C68" s="84">
        <v>2791250</v>
      </c>
      <c r="D68" s="84">
        <v>4104170</v>
      </c>
      <c r="E68" s="84">
        <v>4592710</v>
      </c>
      <c r="F68" s="84">
        <v>4882890</v>
      </c>
      <c r="G68" s="84">
        <v>5572870</v>
      </c>
      <c r="H68" s="24"/>
    </row>
    <row r="79" spans="2:8" ht="15.75" thickBot="1" x14ac:dyDescent="0.3">
      <c r="B79" s="94" t="s">
        <v>114</v>
      </c>
      <c r="C79" s="94"/>
      <c r="D79" s="94"/>
      <c r="E79" s="94"/>
      <c r="F79" s="94"/>
      <c r="G79" s="94"/>
    </row>
    <row r="80" spans="2:8" ht="15.75" thickBot="1" x14ac:dyDescent="0.3">
      <c r="B80" s="78" t="s">
        <v>113</v>
      </c>
      <c r="C80" s="81" t="s">
        <v>95</v>
      </c>
      <c r="D80" s="81" t="s">
        <v>96</v>
      </c>
      <c r="E80" s="81" t="s">
        <v>97</v>
      </c>
      <c r="F80" s="81" t="s">
        <v>98</v>
      </c>
      <c r="G80" s="81" t="s">
        <v>99</v>
      </c>
    </row>
    <row r="81" spans="2:8" ht="15.75" thickBot="1" x14ac:dyDescent="0.3">
      <c r="B81" s="91" t="s">
        <v>35</v>
      </c>
      <c r="C81" s="84">
        <v>6156725.1119999997</v>
      </c>
      <c r="D81" s="84">
        <v>5504412.9749999996</v>
      </c>
      <c r="E81" s="84">
        <v>7807532.909</v>
      </c>
      <c r="F81" s="84">
        <v>7989323.3799999999</v>
      </c>
      <c r="G81" s="84">
        <v>7422998</v>
      </c>
      <c r="H81" s="24"/>
    </row>
    <row r="82" spans="2:8" ht="15.75" thickBot="1" x14ac:dyDescent="0.3">
      <c r="B82" s="102" t="s">
        <v>36</v>
      </c>
      <c r="C82" s="86"/>
      <c r="D82" s="86"/>
      <c r="E82" s="86">
        <v>5188682.7707199994</v>
      </c>
      <c r="F82" s="86">
        <v>4882150.6086999997</v>
      </c>
      <c r="G82" s="86">
        <v>4505026.6800000006</v>
      </c>
      <c r="H82" s="24"/>
    </row>
    <row r="83" spans="2:8" ht="15.75" thickBot="1" x14ac:dyDescent="0.3">
      <c r="B83" s="92" t="s">
        <v>92</v>
      </c>
      <c r="C83" s="93">
        <f>+C82+C81</f>
        <v>6156725.1119999997</v>
      </c>
      <c r="D83" s="93">
        <f t="shared" ref="D83:G83" si="14">+D82+D81</f>
        <v>5504412.9749999996</v>
      </c>
      <c r="E83" s="93">
        <f t="shared" si="14"/>
        <v>12996215.679719999</v>
      </c>
      <c r="F83" s="93">
        <f t="shared" si="14"/>
        <v>12871473.988699999</v>
      </c>
      <c r="G83" s="93">
        <f t="shared" si="14"/>
        <v>11928024.68</v>
      </c>
    </row>
    <row r="94" spans="2:8" ht="15.75" thickBot="1" x14ac:dyDescent="0.3"/>
    <row r="95" spans="2:8" ht="15.75" thickBot="1" x14ac:dyDescent="0.3">
      <c r="E95" s="96" t="s">
        <v>94</v>
      </c>
      <c r="F95" s="95">
        <v>2015</v>
      </c>
      <c r="G95" s="79">
        <v>2016</v>
      </c>
    </row>
    <row r="96" spans="2:8" ht="15.75" thickBot="1" x14ac:dyDescent="0.3">
      <c r="E96" s="91" t="s">
        <v>35</v>
      </c>
      <c r="F96" s="84">
        <v>5919942.7808300005</v>
      </c>
      <c r="G96" s="84">
        <v>6405575</v>
      </c>
    </row>
    <row r="97" spans="5:8" ht="15" customHeight="1" thickBot="1" x14ac:dyDescent="0.3">
      <c r="E97" s="102" t="s">
        <v>36</v>
      </c>
      <c r="F97" s="86">
        <v>0</v>
      </c>
      <c r="G97" s="86">
        <v>1269492.5515740002</v>
      </c>
    </row>
    <row r="98" spans="5:8" ht="15.75" thickBot="1" x14ac:dyDescent="0.3">
      <c r="E98" s="103" t="s">
        <v>37</v>
      </c>
      <c r="F98" s="88">
        <v>0</v>
      </c>
      <c r="G98" s="88">
        <v>76921.600000000006</v>
      </c>
      <c r="H98" s="24"/>
    </row>
    <row r="99" spans="5:8" ht="15.75" thickBot="1" x14ac:dyDescent="0.3">
      <c r="E99" s="92" t="s">
        <v>92</v>
      </c>
      <c r="F99" s="93">
        <f>SUM(F96:F98)</f>
        <v>5919942.7808300005</v>
      </c>
      <c r="G99" s="93">
        <f>SUM(G96:G98)</f>
        <v>7751989.1515739998</v>
      </c>
      <c r="H99" s="24"/>
    </row>
    <row r="100" spans="5:8" x14ac:dyDescent="0.25">
      <c r="H100" s="24"/>
    </row>
    <row r="101" spans="5:8" x14ac:dyDescent="0.25">
      <c r="G101" s="24"/>
    </row>
    <row r="102" spans="5:8" x14ac:dyDescent="0.25">
      <c r="G102" s="24"/>
    </row>
    <row r="111" spans="5:8" ht="15.75" thickBot="1" x14ac:dyDescent="0.3"/>
    <row r="112" spans="5:8" ht="15.75" thickBot="1" x14ac:dyDescent="0.3">
      <c r="F112" s="97" t="s">
        <v>91</v>
      </c>
      <c r="G112" s="95">
        <v>2015</v>
      </c>
      <c r="H112" s="95">
        <v>2016</v>
      </c>
    </row>
    <row r="113" spans="6:8" ht="15.75" thickBot="1" x14ac:dyDescent="0.3">
      <c r="F113" s="91" t="s">
        <v>101</v>
      </c>
      <c r="G113" s="84">
        <v>1087870.9335950003</v>
      </c>
      <c r="H113" s="84">
        <v>947611</v>
      </c>
    </row>
    <row r="114" spans="6:8" ht="15.75" thickBot="1" x14ac:dyDescent="0.3">
      <c r="F114" s="85" t="s">
        <v>100</v>
      </c>
      <c r="G114" s="86">
        <v>0</v>
      </c>
      <c r="H114" s="86">
        <v>349652.89728360006</v>
      </c>
    </row>
    <row r="115" spans="6:8" ht="15.75" thickBot="1" x14ac:dyDescent="0.3">
      <c r="F115" s="87" t="s">
        <v>102</v>
      </c>
      <c r="G115" s="88">
        <v>0</v>
      </c>
      <c r="H115" s="88">
        <v>76921.600000000006</v>
      </c>
    </row>
    <row r="116" spans="6:8" ht="15.75" thickBot="1" x14ac:dyDescent="0.3">
      <c r="F116" s="92" t="s">
        <v>92</v>
      </c>
      <c r="G116" s="93">
        <f>SUM(G113:G115)</f>
        <v>1087870.9335950003</v>
      </c>
      <c r="H116" s="93">
        <f>SUM(H113:H115)</f>
        <v>1374185.4972836003</v>
      </c>
    </row>
    <row r="124" spans="6:8" ht="15.75" thickBot="1" x14ac:dyDescent="0.3"/>
    <row r="125" spans="6:8" ht="15.75" thickBot="1" x14ac:dyDescent="0.3">
      <c r="F125" s="97" t="s">
        <v>115</v>
      </c>
      <c r="G125" s="95">
        <v>2015</v>
      </c>
      <c r="H125" s="95">
        <v>2016</v>
      </c>
    </row>
    <row r="126" spans="6:8" ht="15.75" thickBot="1" x14ac:dyDescent="0.3">
      <c r="F126" s="91" t="s">
        <v>101</v>
      </c>
      <c r="G126" s="84">
        <v>21098437.657000002</v>
      </c>
      <c r="H126" s="84">
        <v>28724267.263999999</v>
      </c>
    </row>
    <row r="127" spans="6:8" ht="15.75" thickBot="1" x14ac:dyDescent="0.3">
      <c r="F127" s="85" t="s">
        <v>100</v>
      </c>
      <c r="G127" s="86">
        <v>0</v>
      </c>
      <c r="H127" s="86">
        <v>14575860.059420001</v>
      </c>
    </row>
    <row r="128" spans="6:8" ht="15.75" thickBot="1" x14ac:dyDescent="0.3">
      <c r="F128" s="87" t="s">
        <v>102</v>
      </c>
      <c r="G128" s="88">
        <v>0</v>
      </c>
      <c r="H128" s="88">
        <v>0</v>
      </c>
    </row>
    <row r="129" spans="6:8" ht="15.75" thickBot="1" x14ac:dyDescent="0.3">
      <c r="F129" s="92" t="s">
        <v>92</v>
      </c>
      <c r="G129" s="93">
        <f>SUM(G126:G128)</f>
        <v>21098437.657000002</v>
      </c>
      <c r="H129" s="93">
        <f>SUM(H126:H128)</f>
        <v>43300127.323420003</v>
      </c>
    </row>
    <row r="141" spans="6:8" ht="15.75" thickBot="1" x14ac:dyDescent="0.3"/>
    <row r="142" spans="6:8" ht="15.75" thickBot="1" x14ac:dyDescent="0.3">
      <c r="F142" s="97" t="s">
        <v>116</v>
      </c>
      <c r="G142" s="95">
        <v>2015</v>
      </c>
      <c r="H142" s="95">
        <v>2016</v>
      </c>
    </row>
    <row r="143" spans="6:8" ht="15.75" thickBot="1" x14ac:dyDescent="0.3">
      <c r="F143" s="91" t="s">
        <v>101</v>
      </c>
      <c r="G143" s="84">
        <v>8198890</v>
      </c>
      <c r="H143" s="84">
        <v>19152640</v>
      </c>
    </row>
    <row r="144" spans="6:8" ht="15.75" thickBot="1" x14ac:dyDescent="0.3">
      <c r="F144" s="85" t="s">
        <v>100</v>
      </c>
      <c r="G144" s="86">
        <v>0</v>
      </c>
      <c r="H144" s="86">
        <v>0</v>
      </c>
    </row>
    <row r="145" spans="6:8" ht="15.75" thickBot="1" x14ac:dyDescent="0.3">
      <c r="F145" s="87" t="s">
        <v>102</v>
      </c>
      <c r="G145" s="88">
        <v>0</v>
      </c>
      <c r="H145" s="88">
        <v>0</v>
      </c>
    </row>
    <row r="146" spans="6:8" ht="15.75" thickBot="1" x14ac:dyDescent="0.3">
      <c r="F146" s="92" t="s">
        <v>92</v>
      </c>
      <c r="G146" s="93">
        <f>SUM(G143:G145)</f>
        <v>8198890</v>
      </c>
      <c r="H146" s="93">
        <f>SUM(H143:H145)</f>
        <v>19152640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67"/>
  <sheetViews>
    <sheetView topLeftCell="A28" workbookViewId="0">
      <selection activeCell="E20" sqref="E20"/>
    </sheetView>
  </sheetViews>
  <sheetFormatPr defaultRowHeight="15" x14ac:dyDescent="0.25"/>
  <cols>
    <col min="1" max="1" width="6.28515625" customWidth="1"/>
    <col min="2" max="2" width="33.42578125" customWidth="1"/>
    <col min="3" max="3" width="17.42578125" customWidth="1"/>
    <col min="4" max="5" width="12.7109375" bestFit="1" customWidth="1"/>
    <col min="6" max="6" width="13.42578125" bestFit="1" customWidth="1"/>
    <col min="7" max="7" width="12.7109375" bestFit="1" customWidth="1"/>
    <col min="8" max="8" width="11.28515625" bestFit="1" customWidth="1"/>
    <col min="9" max="9" width="11.85546875" bestFit="1" customWidth="1"/>
  </cols>
  <sheetData>
    <row r="1" spans="1:9" x14ac:dyDescent="0.25">
      <c r="A1" s="25" t="s">
        <v>25</v>
      </c>
      <c r="B1" s="25"/>
    </row>
    <row r="3" spans="1:9" ht="18.75" x14ac:dyDescent="0.25">
      <c r="B3" s="14" t="s">
        <v>6</v>
      </c>
      <c r="C3" s="14" t="s">
        <v>30</v>
      </c>
      <c r="D3" s="117" t="s">
        <v>26</v>
      </c>
      <c r="E3" s="118"/>
      <c r="F3" s="118"/>
      <c r="G3" s="118"/>
      <c r="H3" s="118"/>
      <c r="I3" s="119"/>
    </row>
    <row r="4" spans="1:9" x14ac:dyDescent="0.25">
      <c r="B4" s="21"/>
      <c r="C4" s="21"/>
      <c r="D4" s="15" t="s">
        <v>24</v>
      </c>
      <c r="E4" s="15" t="s">
        <v>23</v>
      </c>
      <c r="F4" s="27" t="s">
        <v>12</v>
      </c>
      <c r="G4" s="26" t="s">
        <v>21</v>
      </c>
      <c r="H4" s="26" t="s">
        <v>22</v>
      </c>
      <c r="I4" s="27" t="s">
        <v>13</v>
      </c>
    </row>
    <row r="5" spans="1:9" x14ac:dyDescent="0.25">
      <c r="B5" s="20" t="s">
        <v>90</v>
      </c>
      <c r="C5" s="28" t="s">
        <v>28</v>
      </c>
      <c r="D5" s="17">
        <v>855181768.27999997</v>
      </c>
      <c r="E5" s="2">
        <v>646718982.55999994</v>
      </c>
      <c r="F5" s="10">
        <v>208462785.72000003</v>
      </c>
      <c r="G5" s="11">
        <v>825887861.35000002</v>
      </c>
      <c r="H5" s="2">
        <v>626626492</v>
      </c>
      <c r="I5" s="10">
        <v>199261369.35000002</v>
      </c>
    </row>
    <row r="6" spans="1:9" x14ac:dyDescent="0.25">
      <c r="B6" s="20" t="s">
        <v>90</v>
      </c>
      <c r="C6" s="28" t="s">
        <v>29</v>
      </c>
      <c r="D6" s="17">
        <v>87034956</v>
      </c>
      <c r="E6" s="2">
        <v>59804929</v>
      </c>
      <c r="F6" s="10">
        <v>27230027</v>
      </c>
      <c r="G6" s="11">
        <v>20139635</v>
      </c>
      <c r="H6" s="11">
        <v>10871183</v>
      </c>
      <c r="I6" s="10">
        <v>9268452</v>
      </c>
    </row>
    <row r="7" spans="1:9" ht="15.75" thickBot="1" x14ac:dyDescent="0.3">
      <c r="B7" s="31" t="s">
        <v>90</v>
      </c>
      <c r="C7" s="30" t="s">
        <v>31</v>
      </c>
      <c r="D7" s="32">
        <v>-6265527</v>
      </c>
      <c r="E7" s="33">
        <v>-4938266</v>
      </c>
      <c r="F7" s="10">
        <v>-1327261</v>
      </c>
      <c r="G7" s="32">
        <v>-3740764</v>
      </c>
      <c r="H7" s="34">
        <v>-3312178</v>
      </c>
      <c r="I7" s="10">
        <v>-428586</v>
      </c>
    </row>
    <row r="8" spans="1:9" ht="15.75" thickBot="1" x14ac:dyDescent="0.3">
      <c r="B8" s="40" t="s">
        <v>90</v>
      </c>
      <c r="C8" s="41" t="s">
        <v>35</v>
      </c>
      <c r="D8" s="42">
        <v>935951197.27999997</v>
      </c>
      <c r="E8" s="43">
        <v>701585645.55999994</v>
      </c>
      <c r="F8" s="44">
        <v>234365551.72000003</v>
      </c>
      <c r="G8" s="45">
        <v>842286732.35000002</v>
      </c>
      <c r="H8" s="45">
        <v>634185497</v>
      </c>
      <c r="I8" s="44">
        <v>208101235.35000002</v>
      </c>
    </row>
    <row r="9" spans="1:9" x14ac:dyDescent="0.25">
      <c r="B9" s="35" t="s">
        <v>90</v>
      </c>
      <c r="C9" s="36" t="s">
        <v>32</v>
      </c>
      <c r="D9" s="37">
        <v>182658583.95909622</v>
      </c>
      <c r="E9" s="38">
        <v>112872607.25878234</v>
      </c>
      <c r="F9" s="10">
        <v>69785976.700313881</v>
      </c>
      <c r="G9" s="39">
        <v>0</v>
      </c>
      <c r="H9" s="38">
        <v>0</v>
      </c>
      <c r="I9" s="10">
        <v>0</v>
      </c>
    </row>
    <row r="10" spans="1:9" x14ac:dyDescent="0.25">
      <c r="B10" s="20" t="s">
        <v>90</v>
      </c>
      <c r="C10" s="28" t="s">
        <v>33</v>
      </c>
      <c r="D10" s="17">
        <v>5164342.1889927154</v>
      </c>
      <c r="E10" s="2">
        <v>5188895.1502723098</v>
      </c>
      <c r="F10" s="10">
        <v>-24552.961279594339</v>
      </c>
      <c r="G10" s="11">
        <v>0</v>
      </c>
      <c r="H10" s="11">
        <v>0</v>
      </c>
      <c r="I10" s="10">
        <v>0</v>
      </c>
    </row>
    <row r="11" spans="1:9" ht="15.75" thickBot="1" x14ac:dyDescent="0.3">
      <c r="B11" s="31" t="s">
        <v>90</v>
      </c>
      <c r="C11" s="30" t="s">
        <v>31</v>
      </c>
      <c r="D11" s="32">
        <v>-2937396.0000000005</v>
      </c>
      <c r="E11" s="33">
        <v>-567992</v>
      </c>
      <c r="F11" s="10">
        <v>-2369404.0000000005</v>
      </c>
      <c r="G11" s="32">
        <v>0</v>
      </c>
      <c r="H11" s="34">
        <v>0</v>
      </c>
      <c r="I11" s="10">
        <v>0</v>
      </c>
    </row>
    <row r="12" spans="1:9" ht="15.75" thickBot="1" x14ac:dyDescent="0.3">
      <c r="B12" s="40" t="s">
        <v>90</v>
      </c>
      <c r="C12" s="41" t="s">
        <v>36</v>
      </c>
      <c r="D12" s="42">
        <v>184885530.14808893</v>
      </c>
      <c r="E12" s="43">
        <v>117493510.40905465</v>
      </c>
      <c r="F12" s="44">
        <v>67392019.73903428</v>
      </c>
      <c r="G12" s="45">
        <v>0</v>
      </c>
      <c r="H12" s="45">
        <v>0</v>
      </c>
      <c r="I12" s="44">
        <v>0</v>
      </c>
    </row>
    <row r="13" spans="1:9" x14ac:dyDescent="0.25">
      <c r="B13" s="35" t="s">
        <v>90</v>
      </c>
      <c r="C13" s="36" t="s">
        <v>34</v>
      </c>
      <c r="D13" s="37">
        <v>0</v>
      </c>
      <c r="E13" s="38">
        <v>0</v>
      </c>
      <c r="F13" s="10"/>
      <c r="G13" s="39">
        <v>0</v>
      </c>
      <c r="H13" s="38">
        <v>0</v>
      </c>
      <c r="I13" s="10">
        <v>0</v>
      </c>
    </row>
    <row r="14" spans="1:9" ht="15.75" thickBot="1" x14ac:dyDescent="0.3">
      <c r="B14" s="31" t="s">
        <v>90</v>
      </c>
      <c r="C14" s="30" t="s">
        <v>31</v>
      </c>
      <c r="D14" s="37">
        <v>0</v>
      </c>
      <c r="E14" s="38">
        <v>0</v>
      </c>
      <c r="F14" s="10"/>
      <c r="G14" s="39">
        <v>0</v>
      </c>
      <c r="H14" s="38">
        <v>0</v>
      </c>
      <c r="I14" s="10">
        <v>0</v>
      </c>
    </row>
    <row r="15" spans="1:9" ht="15.75" thickBot="1" x14ac:dyDescent="0.3">
      <c r="B15" s="40" t="s">
        <v>90</v>
      </c>
      <c r="C15" s="41" t="s">
        <v>37</v>
      </c>
      <c r="D15" s="42">
        <v>0</v>
      </c>
      <c r="E15" s="42">
        <v>0</v>
      </c>
      <c r="F15" s="49">
        <v>0</v>
      </c>
      <c r="G15" s="42">
        <v>0</v>
      </c>
      <c r="H15" s="42">
        <v>0</v>
      </c>
      <c r="I15" s="42">
        <v>0</v>
      </c>
    </row>
    <row r="16" spans="1:9" ht="15.75" thickBot="1" x14ac:dyDescent="0.3">
      <c r="B16" s="46" t="s">
        <v>90</v>
      </c>
      <c r="C16" s="46" t="s">
        <v>6</v>
      </c>
      <c r="D16" s="47">
        <v>1120836727.4280889</v>
      </c>
      <c r="E16" s="47">
        <v>819079155.96905458</v>
      </c>
      <c r="F16" s="47">
        <v>301757571.45903432</v>
      </c>
      <c r="G16" s="47">
        <v>842286732.35000002</v>
      </c>
      <c r="H16" s="47">
        <v>634185497</v>
      </c>
      <c r="I16" s="47">
        <v>208101235.35000002</v>
      </c>
    </row>
    <row r="17" spans="2:9" x14ac:dyDescent="0.25">
      <c r="B17" s="48"/>
      <c r="C17" s="48"/>
      <c r="E17" s="48"/>
      <c r="F17" s="48"/>
      <c r="G17" s="48"/>
      <c r="H17" s="48"/>
      <c r="I17" s="48"/>
    </row>
    <row r="18" spans="2:9" ht="18.75" x14ac:dyDescent="0.25">
      <c r="B18" s="14" t="s">
        <v>27</v>
      </c>
      <c r="C18" s="14" t="s">
        <v>30</v>
      </c>
      <c r="D18" s="117" t="s">
        <v>26</v>
      </c>
      <c r="E18" s="118"/>
      <c r="F18" s="118"/>
      <c r="G18" s="118"/>
      <c r="H18" s="118"/>
      <c r="I18" s="119"/>
    </row>
    <row r="19" spans="2:9" x14ac:dyDescent="0.25">
      <c r="B19" s="21"/>
      <c r="C19" s="21"/>
      <c r="D19" s="15" t="s">
        <v>24</v>
      </c>
      <c r="E19" s="15" t="s">
        <v>23</v>
      </c>
      <c r="F19" s="27" t="s">
        <v>12</v>
      </c>
      <c r="G19" s="26" t="s">
        <v>21</v>
      </c>
      <c r="H19" s="26" t="s">
        <v>22</v>
      </c>
      <c r="I19" s="27" t="s">
        <v>13</v>
      </c>
    </row>
    <row r="20" spans="2:9" x14ac:dyDescent="0.25">
      <c r="B20" s="20" t="s">
        <v>90</v>
      </c>
      <c r="C20" s="28" t="s">
        <v>38</v>
      </c>
      <c r="D20" s="17">
        <v>18936914</v>
      </c>
      <c r="E20" s="2">
        <v>15721357</v>
      </c>
      <c r="F20" s="10">
        <v>3215557</v>
      </c>
      <c r="G20" s="11">
        <v>16176210</v>
      </c>
      <c r="H20" s="2">
        <v>12593491</v>
      </c>
      <c r="I20" s="10">
        <v>3582719</v>
      </c>
    </row>
    <row r="21" spans="2:9" x14ac:dyDescent="0.25">
      <c r="B21" s="20" t="s">
        <v>90</v>
      </c>
      <c r="C21" s="28" t="s">
        <v>39</v>
      </c>
      <c r="D21" s="17">
        <v>1096859682.7577746</v>
      </c>
      <c r="E21" s="2">
        <v>869129765.18043923</v>
      </c>
      <c r="F21" s="10">
        <v>227729917.57733536</v>
      </c>
      <c r="G21" s="11">
        <v>1210549189.1099999</v>
      </c>
      <c r="H21" s="2">
        <v>806842476</v>
      </c>
      <c r="I21" s="10">
        <v>403706713.1099999</v>
      </c>
    </row>
    <row r="22" spans="2:9" x14ac:dyDescent="0.25">
      <c r="B22" s="20" t="s">
        <v>90</v>
      </c>
      <c r="C22" s="28" t="s">
        <v>42</v>
      </c>
      <c r="D22" s="17">
        <v>0</v>
      </c>
      <c r="E22" s="2">
        <v>0</v>
      </c>
      <c r="F22" s="10">
        <v>0</v>
      </c>
      <c r="G22" s="11">
        <v>3508292</v>
      </c>
      <c r="H22" s="2">
        <v>5011277</v>
      </c>
      <c r="I22" s="10">
        <v>-1502985</v>
      </c>
    </row>
    <row r="23" spans="2:9" ht="15.75" thickBot="1" x14ac:dyDescent="0.3">
      <c r="B23" s="31" t="s">
        <v>90</v>
      </c>
      <c r="C23" s="30" t="s">
        <v>31</v>
      </c>
      <c r="D23" s="32">
        <v>0</v>
      </c>
      <c r="E23" s="33">
        <v>0</v>
      </c>
      <c r="F23" s="10">
        <v>0</v>
      </c>
      <c r="G23" s="32">
        <v>0</v>
      </c>
      <c r="H23" s="34">
        <v>0</v>
      </c>
      <c r="I23" s="10">
        <v>0</v>
      </c>
    </row>
    <row r="24" spans="2:9" ht="15.75" thickBot="1" x14ac:dyDescent="0.3">
      <c r="B24" s="40" t="s">
        <v>90</v>
      </c>
      <c r="C24" s="41" t="s">
        <v>35</v>
      </c>
      <c r="D24" s="42">
        <v>1115796596.7577746</v>
      </c>
      <c r="E24" s="43">
        <v>884851122.18043923</v>
      </c>
      <c r="F24" s="44">
        <v>230945474.57733536</v>
      </c>
      <c r="G24" s="45">
        <v>1230233691.1099999</v>
      </c>
      <c r="H24" s="45">
        <v>824447244</v>
      </c>
      <c r="I24" s="44">
        <v>405786447.1099999</v>
      </c>
    </row>
    <row r="25" spans="2:9" x14ac:dyDescent="0.25">
      <c r="B25" s="35" t="s">
        <v>90</v>
      </c>
      <c r="C25" s="36" t="s">
        <v>40</v>
      </c>
      <c r="D25" s="37">
        <v>286488352.79190922</v>
      </c>
      <c r="E25" s="38">
        <v>201597128.90847006</v>
      </c>
      <c r="F25" s="10">
        <v>84891223.883439153</v>
      </c>
      <c r="G25" s="39">
        <v>0</v>
      </c>
      <c r="H25" s="38">
        <v>0</v>
      </c>
      <c r="I25" s="10">
        <v>0</v>
      </c>
    </row>
    <row r="26" spans="2:9" ht="15.75" thickBot="1" x14ac:dyDescent="0.3">
      <c r="B26" s="31" t="s">
        <v>90</v>
      </c>
      <c r="C26" s="30" t="s">
        <v>31</v>
      </c>
      <c r="D26" s="37">
        <v>0</v>
      </c>
      <c r="E26" s="38">
        <v>0</v>
      </c>
      <c r="F26" s="10">
        <v>0</v>
      </c>
      <c r="G26" s="39">
        <v>0</v>
      </c>
      <c r="H26" s="38">
        <v>0</v>
      </c>
      <c r="I26" s="10">
        <v>0</v>
      </c>
    </row>
    <row r="27" spans="2:9" ht="15.75" thickBot="1" x14ac:dyDescent="0.3">
      <c r="B27" s="40" t="s">
        <v>90</v>
      </c>
      <c r="C27" s="41" t="s">
        <v>36</v>
      </c>
      <c r="D27" s="42">
        <v>286488352.79190922</v>
      </c>
      <c r="E27" s="42">
        <v>201597128.90847006</v>
      </c>
      <c r="F27" s="49">
        <v>84891223.883439153</v>
      </c>
      <c r="G27" s="42">
        <v>0</v>
      </c>
      <c r="H27" s="42">
        <v>0</v>
      </c>
      <c r="I27" s="42">
        <v>0</v>
      </c>
    </row>
    <row r="28" spans="2:9" x14ac:dyDescent="0.25">
      <c r="B28" s="35" t="s">
        <v>90</v>
      </c>
      <c r="C28" s="36" t="s">
        <v>41</v>
      </c>
      <c r="D28" s="37">
        <v>0</v>
      </c>
      <c r="E28" s="38">
        <v>0</v>
      </c>
      <c r="F28" s="10">
        <v>0</v>
      </c>
      <c r="G28" s="39"/>
      <c r="H28" s="38"/>
      <c r="I28" s="10">
        <v>0</v>
      </c>
    </row>
    <row r="29" spans="2:9" ht="15.75" thickBot="1" x14ac:dyDescent="0.3">
      <c r="B29" s="31" t="s">
        <v>90</v>
      </c>
      <c r="C29" s="30" t="s">
        <v>31</v>
      </c>
      <c r="D29" s="37">
        <v>0</v>
      </c>
      <c r="E29" s="38">
        <v>0</v>
      </c>
      <c r="F29" s="10">
        <v>0</v>
      </c>
      <c r="G29" s="39"/>
      <c r="H29" s="38"/>
      <c r="I29" s="10">
        <v>0</v>
      </c>
    </row>
    <row r="30" spans="2:9" ht="15.75" thickBot="1" x14ac:dyDescent="0.3">
      <c r="B30" s="40" t="s">
        <v>90</v>
      </c>
      <c r="C30" s="41" t="s">
        <v>37</v>
      </c>
      <c r="D30" s="42">
        <v>0</v>
      </c>
      <c r="E30" s="42">
        <v>0</v>
      </c>
      <c r="F30" s="49">
        <v>0</v>
      </c>
      <c r="G30" s="42">
        <v>0</v>
      </c>
      <c r="H30" s="42">
        <v>0</v>
      </c>
      <c r="I30" s="42">
        <v>0</v>
      </c>
    </row>
    <row r="31" spans="2:9" x14ac:dyDescent="0.25">
      <c r="B31" s="50" t="s">
        <v>90</v>
      </c>
      <c r="C31" s="50" t="s">
        <v>27</v>
      </c>
      <c r="D31" s="51">
        <v>1402284949.5496838</v>
      </c>
      <c r="E31" s="51">
        <v>1086448251.0889094</v>
      </c>
      <c r="F31" s="51">
        <v>315836698.46077454</v>
      </c>
      <c r="G31" s="51">
        <v>1230233691.1099999</v>
      </c>
      <c r="H31" s="51">
        <v>824447244</v>
      </c>
      <c r="I31" s="51">
        <v>405786447.1099999</v>
      </c>
    </row>
    <row r="33" spans="2:9" ht="18.75" x14ac:dyDescent="0.25">
      <c r="B33" s="14" t="s">
        <v>43</v>
      </c>
      <c r="C33" s="14" t="s">
        <v>30</v>
      </c>
      <c r="D33" s="117" t="s">
        <v>26</v>
      </c>
      <c r="E33" s="118"/>
      <c r="F33" s="118"/>
      <c r="G33" s="118"/>
      <c r="H33" s="118"/>
      <c r="I33" s="119"/>
    </row>
    <row r="34" spans="2:9" x14ac:dyDescent="0.25">
      <c r="B34" s="21"/>
      <c r="C34" s="21"/>
      <c r="D34" s="15" t="s">
        <v>24</v>
      </c>
      <c r="E34" s="15" t="s">
        <v>23</v>
      </c>
      <c r="F34" s="27" t="s">
        <v>12</v>
      </c>
      <c r="G34" s="26" t="s">
        <v>21</v>
      </c>
      <c r="H34" s="26" t="s">
        <v>22</v>
      </c>
      <c r="I34" s="27" t="s">
        <v>13</v>
      </c>
    </row>
    <row r="35" spans="2:9" x14ac:dyDescent="0.25">
      <c r="B35" s="20" t="s">
        <v>90</v>
      </c>
      <c r="C35" s="28" t="s">
        <v>44</v>
      </c>
      <c r="D35" s="17">
        <v>577393924.25</v>
      </c>
      <c r="E35" s="2">
        <v>451142692.49000007</v>
      </c>
      <c r="F35" s="10">
        <v>126251231.75999993</v>
      </c>
      <c r="G35" s="11">
        <v>634706977.67999995</v>
      </c>
      <c r="H35" s="2">
        <v>482491790.07000005</v>
      </c>
      <c r="I35" s="10">
        <v>152215187.6099999</v>
      </c>
    </row>
    <row r="36" spans="2:9" x14ac:dyDescent="0.25">
      <c r="B36" s="20" t="s">
        <v>90</v>
      </c>
      <c r="C36" s="28" t="s">
        <v>57</v>
      </c>
      <c r="D36" s="17">
        <v>21147131.82</v>
      </c>
      <c r="E36" s="2">
        <v>16666346</v>
      </c>
      <c r="F36" s="10">
        <v>4480785.82</v>
      </c>
      <c r="G36" s="11">
        <v>12198135.57</v>
      </c>
      <c r="H36" s="2">
        <v>8371690</v>
      </c>
      <c r="I36" s="10">
        <v>3826445.5700000003</v>
      </c>
    </row>
    <row r="37" spans="2:9" x14ac:dyDescent="0.25">
      <c r="B37" s="20" t="s">
        <v>90</v>
      </c>
      <c r="C37" s="28" t="s">
        <v>45</v>
      </c>
      <c r="D37" s="17">
        <v>50591266.460000001</v>
      </c>
      <c r="E37" s="2">
        <v>37004408.460000001</v>
      </c>
      <c r="F37" s="10">
        <v>13586858</v>
      </c>
      <c r="G37" s="11">
        <v>89259323</v>
      </c>
      <c r="H37" s="2">
        <v>79914997</v>
      </c>
      <c r="I37" s="10">
        <v>9344326</v>
      </c>
    </row>
    <row r="38" spans="2:9" ht="15.75" thickBot="1" x14ac:dyDescent="0.3">
      <c r="B38" s="31" t="s">
        <v>90</v>
      </c>
      <c r="C38" s="30" t="s">
        <v>31</v>
      </c>
      <c r="D38" s="32"/>
      <c r="E38" s="33">
        <v>93959</v>
      </c>
      <c r="F38" s="10">
        <v>-93959</v>
      </c>
      <c r="G38" s="32">
        <v>-2383655</v>
      </c>
      <c r="H38" s="34">
        <v>-2020634</v>
      </c>
      <c r="I38" s="10">
        <v>-363021</v>
      </c>
    </row>
    <row r="39" spans="2:9" ht="15.75" thickBot="1" x14ac:dyDescent="0.3">
      <c r="B39" s="40" t="s">
        <v>90</v>
      </c>
      <c r="C39" s="41" t="s">
        <v>35</v>
      </c>
      <c r="D39" s="42">
        <v>649132322.53000009</v>
      </c>
      <c r="E39" s="43">
        <v>504907405.95000005</v>
      </c>
      <c r="F39" s="44">
        <v>144224916.57999992</v>
      </c>
      <c r="G39" s="45">
        <v>733780781.25</v>
      </c>
      <c r="H39" s="45">
        <v>568757843.07000005</v>
      </c>
      <c r="I39" s="44">
        <v>165022938.17999989</v>
      </c>
    </row>
    <row r="40" spans="2:9" x14ac:dyDescent="0.25">
      <c r="B40" s="35" t="s">
        <v>90</v>
      </c>
      <c r="C40" s="36" t="s">
        <v>46</v>
      </c>
      <c r="D40" s="37">
        <v>263704274.48238313</v>
      </c>
      <c r="E40" s="38">
        <v>161334247.206617</v>
      </c>
      <c r="F40" s="10">
        <v>102370027.27576613</v>
      </c>
      <c r="G40" s="39">
        <v>0</v>
      </c>
      <c r="H40" s="38">
        <v>0</v>
      </c>
      <c r="I40" s="10">
        <v>0</v>
      </c>
    </row>
    <row r="41" spans="2:9" x14ac:dyDescent="0.25">
      <c r="B41" s="20" t="s">
        <v>90</v>
      </c>
      <c r="C41" s="28" t="s">
        <v>58</v>
      </c>
      <c r="D41" s="17">
        <v>61771156.294453718</v>
      </c>
      <c r="E41" s="2">
        <v>37419758.997667715</v>
      </c>
      <c r="F41" s="10">
        <v>24351397.296786003</v>
      </c>
      <c r="G41" s="11">
        <v>0</v>
      </c>
      <c r="H41" s="2">
        <v>0</v>
      </c>
      <c r="I41" s="10">
        <v>0</v>
      </c>
    </row>
    <row r="42" spans="2:9" ht="15.75" thickBot="1" x14ac:dyDescent="0.3">
      <c r="B42" s="31" t="s">
        <v>90</v>
      </c>
      <c r="C42" s="30" t="s">
        <v>31</v>
      </c>
      <c r="D42" s="37">
        <v>27020739.800000001</v>
      </c>
      <c r="E42" s="38">
        <v>0</v>
      </c>
      <c r="F42" s="10">
        <v>27020739.800000001</v>
      </c>
      <c r="G42" s="39">
        <v>0</v>
      </c>
      <c r="H42" s="38">
        <v>0</v>
      </c>
      <c r="I42" s="10">
        <v>0</v>
      </c>
    </row>
    <row r="43" spans="2:9" ht="15.75" thickBot="1" x14ac:dyDescent="0.3">
      <c r="B43" s="40" t="s">
        <v>90</v>
      </c>
      <c r="C43" s="41" t="s">
        <v>36</v>
      </c>
      <c r="D43" s="42">
        <v>352496170.57683688</v>
      </c>
      <c r="E43" s="42">
        <v>198754006.20428473</v>
      </c>
      <c r="F43" s="49">
        <v>153742164.37255216</v>
      </c>
      <c r="G43" s="42">
        <v>0</v>
      </c>
      <c r="H43" s="42">
        <v>0</v>
      </c>
      <c r="I43" s="42">
        <v>0</v>
      </c>
    </row>
    <row r="44" spans="2:9" x14ac:dyDescent="0.25">
      <c r="B44" s="35" t="s">
        <v>90</v>
      </c>
      <c r="C44" s="36" t="s">
        <v>47</v>
      </c>
      <c r="D44" s="37">
        <v>84764225.00000003</v>
      </c>
      <c r="E44" s="38">
        <v>22754533.043478262</v>
      </c>
      <c r="F44" s="10">
        <v>62009691.956521764</v>
      </c>
      <c r="G44" s="39">
        <v>0</v>
      </c>
      <c r="H44" s="38">
        <v>0</v>
      </c>
      <c r="I44" s="10">
        <v>0</v>
      </c>
    </row>
    <row r="45" spans="2:9" ht="15.75" thickBot="1" x14ac:dyDescent="0.3">
      <c r="B45" s="31" t="s">
        <v>90</v>
      </c>
      <c r="C45" s="30" t="s">
        <v>31</v>
      </c>
      <c r="D45" s="37">
        <v>0</v>
      </c>
      <c r="E45" s="38">
        <v>0</v>
      </c>
      <c r="F45" s="10">
        <v>0</v>
      </c>
      <c r="G45" s="39">
        <v>0</v>
      </c>
      <c r="H45" s="38">
        <v>0</v>
      </c>
      <c r="I45" s="10">
        <v>0</v>
      </c>
    </row>
    <row r="46" spans="2:9" ht="15.75" thickBot="1" x14ac:dyDescent="0.3">
      <c r="B46" s="40" t="s">
        <v>90</v>
      </c>
      <c r="C46" s="41" t="s">
        <v>37</v>
      </c>
      <c r="D46" s="42">
        <v>84764225.00000003</v>
      </c>
      <c r="E46" s="42">
        <v>22754533.043478262</v>
      </c>
      <c r="F46" s="49">
        <v>62009691.956521764</v>
      </c>
      <c r="G46" s="42">
        <v>0</v>
      </c>
      <c r="H46" s="42">
        <v>0</v>
      </c>
      <c r="I46" s="42">
        <v>0</v>
      </c>
    </row>
    <row r="47" spans="2:9" x14ac:dyDescent="0.25">
      <c r="B47" s="50" t="s">
        <v>90</v>
      </c>
      <c r="C47" s="50" t="str">
        <f>+B33</f>
        <v>SAJÁT IRODA</v>
      </c>
      <c r="D47" s="51">
        <v>1086392718.106837</v>
      </c>
      <c r="E47" s="51">
        <v>726415945.19776297</v>
      </c>
      <c r="F47" s="51">
        <v>359976772.90907383</v>
      </c>
      <c r="G47" s="51">
        <v>733780781.25</v>
      </c>
      <c r="H47" s="51">
        <v>568757843.07000005</v>
      </c>
      <c r="I47" s="51">
        <v>165022938.17999989</v>
      </c>
    </row>
    <row r="49" spans="2:9" ht="18.75" x14ac:dyDescent="0.25">
      <c r="B49" s="14" t="s">
        <v>48</v>
      </c>
      <c r="C49" s="14" t="s">
        <v>30</v>
      </c>
      <c r="D49" s="117" t="s">
        <v>26</v>
      </c>
      <c r="E49" s="118"/>
      <c r="F49" s="118"/>
      <c r="G49" s="118"/>
      <c r="H49" s="118"/>
      <c r="I49" s="119"/>
    </row>
    <row r="50" spans="2:9" x14ac:dyDescent="0.25">
      <c r="B50" s="21"/>
      <c r="C50" s="21"/>
      <c r="D50" s="15" t="s">
        <v>24</v>
      </c>
      <c r="E50" s="15" t="s">
        <v>23</v>
      </c>
      <c r="F50" s="27" t="s">
        <v>12</v>
      </c>
      <c r="G50" s="26" t="s">
        <v>21</v>
      </c>
      <c r="H50" s="26" t="s">
        <v>22</v>
      </c>
      <c r="I50" s="27" t="s">
        <v>13</v>
      </c>
    </row>
    <row r="51" spans="2:9" x14ac:dyDescent="0.25">
      <c r="B51" s="20" t="s">
        <v>90</v>
      </c>
      <c r="C51" s="52" t="s">
        <v>49</v>
      </c>
      <c r="D51" s="17">
        <v>76349583</v>
      </c>
      <c r="E51" s="2">
        <v>58783450</v>
      </c>
      <c r="F51" s="10">
        <v>17566133</v>
      </c>
      <c r="G51" s="11">
        <v>79195768</v>
      </c>
      <c r="H51" s="2">
        <v>54307527</v>
      </c>
      <c r="I51" s="10">
        <v>24888241</v>
      </c>
    </row>
    <row r="52" spans="2:9" x14ac:dyDescent="0.25">
      <c r="B52" s="20" t="s">
        <v>90</v>
      </c>
      <c r="C52" s="52" t="s">
        <v>50</v>
      </c>
      <c r="D52" s="17">
        <v>46189502</v>
      </c>
      <c r="E52" s="2">
        <v>33490682</v>
      </c>
      <c r="F52" s="10">
        <v>12698820</v>
      </c>
      <c r="G52" s="11">
        <v>49838740</v>
      </c>
      <c r="H52" s="2">
        <v>37943838</v>
      </c>
      <c r="I52" s="10">
        <v>11894902</v>
      </c>
    </row>
    <row r="53" spans="2:9" x14ac:dyDescent="0.25">
      <c r="B53" s="20" t="s">
        <v>90</v>
      </c>
      <c r="C53" s="52" t="s">
        <v>51</v>
      </c>
      <c r="D53" s="17">
        <v>114588915.21000001</v>
      </c>
      <c r="E53" s="2">
        <v>91097629.480000004</v>
      </c>
      <c r="F53" s="10">
        <v>23491285.730000004</v>
      </c>
      <c r="G53" s="11">
        <v>107291369.54000001</v>
      </c>
      <c r="H53" s="2">
        <v>85314403.040000007</v>
      </c>
      <c r="I53" s="10">
        <v>21976966.5</v>
      </c>
    </row>
    <row r="54" spans="2:9" ht="15.75" thickBot="1" x14ac:dyDescent="0.3">
      <c r="B54" s="31" t="s">
        <v>90</v>
      </c>
      <c r="C54" s="30" t="s">
        <v>31</v>
      </c>
      <c r="D54" s="32">
        <v>0</v>
      </c>
      <c r="E54" s="33">
        <v>0</v>
      </c>
      <c r="F54" s="10">
        <v>0</v>
      </c>
      <c r="G54" s="32">
        <v>0</v>
      </c>
      <c r="H54" s="34">
        <v>0</v>
      </c>
      <c r="I54" s="10">
        <v>0</v>
      </c>
    </row>
    <row r="55" spans="2:9" ht="15.75" thickBot="1" x14ac:dyDescent="0.3">
      <c r="B55" s="40" t="s">
        <v>90</v>
      </c>
      <c r="C55" s="41" t="s">
        <v>55</v>
      </c>
      <c r="D55" s="42">
        <v>237128000.21000001</v>
      </c>
      <c r="E55" s="43">
        <v>183371761.48000002</v>
      </c>
      <c r="F55" s="44">
        <v>53756238.730000004</v>
      </c>
      <c r="G55" s="45">
        <v>236325877.54000002</v>
      </c>
      <c r="H55" s="45">
        <v>177565768.04000002</v>
      </c>
      <c r="I55" s="44">
        <v>58760109.5</v>
      </c>
    </row>
    <row r="57" spans="2:9" ht="18.75" x14ac:dyDescent="0.25">
      <c r="B57" s="14" t="s">
        <v>10</v>
      </c>
      <c r="C57" s="14" t="s">
        <v>30</v>
      </c>
      <c r="D57" s="117" t="s">
        <v>26</v>
      </c>
      <c r="E57" s="118"/>
      <c r="F57" s="118"/>
      <c r="G57" s="118"/>
      <c r="H57" s="118"/>
      <c r="I57" s="119"/>
    </row>
    <row r="58" spans="2:9" x14ac:dyDescent="0.25">
      <c r="B58" s="21"/>
      <c r="C58" s="21"/>
      <c r="D58" s="15" t="s">
        <v>24</v>
      </c>
      <c r="E58" s="15" t="s">
        <v>23</v>
      </c>
      <c r="F58" s="27" t="s">
        <v>12</v>
      </c>
      <c r="G58" s="26" t="s">
        <v>21</v>
      </c>
      <c r="H58" s="26" t="s">
        <v>22</v>
      </c>
      <c r="I58" s="27" t="s">
        <v>13</v>
      </c>
    </row>
    <row r="59" spans="2:9" x14ac:dyDescent="0.25">
      <c r="B59" s="20" t="s">
        <v>90</v>
      </c>
      <c r="C59" s="52" t="s">
        <v>52</v>
      </c>
      <c r="D59" s="17">
        <v>73047897</v>
      </c>
      <c r="E59" s="2">
        <v>54488490</v>
      </c>
      <c r="F59" s="10">
        <v>18559407</v>
      </c>
      <c r="G59" s="11">
        <v>72794122</v>
      </c>
      <c r="H59" s="2">
        <v>55336938</v>
      </c>
      <c r="I59" s="10">
        <v>17457184</v>
      </c>
    </row>
    <row r="60" spans="2:9" x14ac:dyDescent="0.25">
      <c r="B60" s="20" t="s">
        <v>90</v>
      </c>
      <c r="C60" s="52" t="s">
        <v>53</v>
      </c>
      <c r="D60" s="17">
        <v>1140371169.1599998</v>
      </c>
      <c r="E60" s="2">
        <v>1081284678.29</v>
      </c>
      <c r="F60" s="10">
        <v>59086490.869999886</v>
      </c>
      <c r="G60" s="11">
        <v>13529395.079999998</v>
      </c>
      <c r="H60" s="2">
        <v>2191440.54</v>
      </c>
      <c r="I60" s="10">
        <v>11337954.539999999</v>
      </c>
    </row>
    <row r="61" spans="2:9" ht="15.75" thickBot="1" x14ac:dyDescent="0.3">
      <c r="B61" s="31" t="s">
        <v>90</v>
      </c>
      <c r="C61" s="30" t="s">
        <v>31</v>
      </c>
      <c r="D61" s="32">
        <v>0</v>
      </c>
      <c r="E61" s="33">
        <v>0</v>
      </c>
      <c r="F61" s="10">
        <v>0</v>
      </c>
      <c r="G61" s="32">
        <v>0</v>
      </c>
      <c r="H61" s="34">
        <v>0</v>
      </c>
      <c r="I61" s="10">
        <v>0</v>
      </c>
    </row>
    <row r="62" spans="2:9" ht="15.75" thickBot="1" x14ac:dyDescent="0.3">
      <c r="B62" s="40" t="s">
        <v>90</v>
      </c>
      <c r="C62" s="41" t="s">
        <v>56</v>
      </c>
      <c r="D62" s="42">
        <v>1213419066.1599998</v>
      </c>
      <c r="E62" s="43">
        <v>1135773168.29</v>
      </c>
      <c r="F62" s="44">
        <v>77645897.869999886</v>
      </c>
      <c r="G62" s="45">
        <v>86323517.079999998</v>
      </c>
      <c r="H62" s="45">
        <v>57528378.539999999</v>
      </c>
      <c r="I62" s="44">
        <v>28795138.539999999</v>
      </c>
    </row>
    <row r="64" spans="2:9" ht="18.75" x14ac:dyDescent="0.25">
      <c r="B64" s="14" t="s">
        <v>59</v>
      </c>
      <c r="C64" s="14" t="s">
        <v>30</v>
      </c>
      <c r="D64" s="117" t="s">
        <v>26</v>
      </c>
      <c r="E64" s="118"/>
      <c r="F64" s="118"/>
      <c r="G64" s="118"/>
      <c r="H64" s="118"/>
      <c r="I64" s="119"/>
    </row>
    <row r="65" spans="2:9" x14ac:dyDescent="0.25">
      <c r="B65" s="21"/>
      <c r="C65" s="21"/>
      <c r="D65" s="15" t="s">
        <v>24</v>
      </c>
      <c r="E65" s="15" t="s">
        <v>23</v>
      </c>
      <c r="F65" s="27" t="s">
        <v>12</v>
      </c>
      <c r="G65" s="26" t="s">
        <v>21</v>
      </c>
      <c r="H65" s="26" t="s">
        <v>22</v>
      </c>
      <c r="I65" s="27" t="s">
        <v>13</v>
      </c>
    </row>
    <row r="66" spans="2:9" ht="15.75" thickBot="1" x14ac:dyDescent="0.3">
      <c r="B66" s="20" t="s">
        <v>90</v>
      </c>
      <c r="C66" s="52" t="s">
        <v>54</v>
      </c>
      <c r="D66" s="17">
        <v>19338040</v>
      </c>
      <c r="E66" s="2">
        <v>2711749</v>
      </c>
      <c r="F66" s="10">
        <v>16626291</v>
      </c>
      <c r="G66" s="11">
        <v>103134</v>
      </c>
      <c r="H66" s="2">
        <v>103134</v>
      </c>
      <c r="I66" s="10">
        <v>0</v>
      </c>
    </row>
    <row r="67" spans="2:9" ht="15.75" thickBot="1" x14ac:dyDescent="0.3">
      <c r="B67" s="40" t="s">
        <v>90</v>
      </c>
      <c r="C67" s="41" t="s">
        <v>54</v>
      </c>
      <c r="D67" s="42">
        <v>19338040</v>
      </c>
      <c r="E67" s="43">
        <v>2711749</v>
      </c>
      <c r="F67" s="44">
        <v>16626291</v>
      </c>
      <c r="G67" s="45">
        <v>103134</v>
      </c>
      <c r="H67" s="45">
        <v>103134</v>
      </c>
      <c r="I67" s="44">
        <v>0</v>
      </c>
    </row>
  </sheetData>
  <mergeCells count="6">
    <mergeCell ref="D33:I33"/>
    <mergeCell ref="D49:I49"/>
    <mergeCell ref="D57:I57"/>
    <mergeCell ref="D64:I64"/>
    <mergeCell ref="D3:I3"/>
    <mergeCell ref="D18:I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112"/>
  <sheetViews>
    <sheetView workbookViewId="0">
      <selection activeCell="D10" sqref="D10"/>
    </sheetView>
  </sheetViews>
  <sheetFormatPr defaultRowHeight="15" x14ac:dyDescent="0.25"/>
  <cols>
    <col min="2" max="2" width="4.5703125" customWidth="1"/>
    <col min="3" max="3" width="8.85546875" bestFit="1" customWidth="1"/>
  </cols>
  <sheetData>
    <row r="2" spans="3:20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3:20" x14ac:dyDescent="0.25">
      <c r="C3" s="23" t="s">
        <v>17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3:20" x14ac:dyDescent="0.2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0" x14ac:dyDescent="0.2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3:20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3:20" x14ac:dyDescent="0.2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3:20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3:20" x14ac:dyDescent="0.25">
      <c r="C9" s="23" t="s">
        <v>18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3:20" x14ac:dyDescent="0.2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3:20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7.25" customHeight="1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3:20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3:20" x14ac:dyDescent="0.25">
      <c r="C14" s="23" t="s">
        <v>19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3:20" x14ac:dyDescent="0.2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3:20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3:20" x14ac:dyDescent="0.2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3:20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3:20" x14ac:dyDescent="0.2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3:20" x14ac:dyDescent="0.2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3:20" x14ac:dyDescent="0.2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3:20" x14ac:dyDescent="0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3:20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3:20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0" x14ac:dyDescent="0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3:20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x14ac:dyDescent="0.25">
      <c r="C30" s="23" t="s">
        <v>20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3:20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3:20" x14ac:dyDescent="0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3:20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3:20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3:20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3:20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x14ac:dyDescent="0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3:20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3:20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3:20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x14ac:dyDescent="0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3:20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3:20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0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3:20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3:20" x14ac:dyDescent="0.2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3:20" x14ac:dyDescent="0.2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3:20" x14ac:dyDescent="0.2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3:20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3:20" x14ac:dyDescent="0.2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3:20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3:20" x14ac:dyDescent="0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3:20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3:20" x14ac:dyDescent="0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3:20" x14ac:dyDescent="0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3:20" x14ac:dyDescent="0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3:20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3:20" x14ac:dyDescent="0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3:20" x14ac:dyDescent="0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3:20" x14ac:dyDescent="0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x14ac:dyDescent="0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x14ac:dyDescent="0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x14ac:dyDescent="0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x14ac:dyDescent="0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x14ac:dyDescent="0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x14ac:dyDescent="0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x14ac:dyDescent="0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x14ac:dyDescent="0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x14ac:dyDescent="0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0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0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0" x14ac:dyDescent="0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0" x14ac:dyDescent="0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0" x14ac:dyDescent="0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0" x14ac:dyDescent="0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0" x14ac:dyDescent="0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0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0" ht="20.25" customHeight="1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3:20" x14ac:dyDescent="0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3:20" x14ac:dyDescent="0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3:20" x14ac:dyDescent="0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3:20" x14ac:dyDescent="0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3:20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3:20" x14ac:dyDescent="0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3:20" x14ac:dyDescent="0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3:20" x14ac:dyDescent="0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3:20" x14ac:dyDescent="0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3:20" x14ac:dyDescent="0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3:20" x14ac:dyDescent="0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3:20" x14ac:dyDescent="0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3:20" x14ac:dyDescent="0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3:20" x14ac:dyDescent="0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3:20" x14ac:dyDescent="0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3:20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3:20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3:20" x14ac:dyDescent="0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3:20" x14ac:dyDescent="0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3:20" x14ac:dyDescent="0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3:20" x14ac:dyDescent="0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3:20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3:20" ht="27" customHeight="1" x14ac:dyDescent="0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DH szegmens PL</vt:lpstr>
      <vt:lpstr>CF DHH</vt:lpstr>
      <vt:lpstr>diagram KSZ</vt:lpstr>
      <vt:lpstr>diagram KPI</vt:lpstr>
      <vt:lpstr>árbevétel</vt:lpstr>
      <vt:lpstr>IAS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Tóth Zoltán</cp:lastModifiedBy>
  <dcterms:created xsi:type="dcterms:W3CDTF">2016-12-07T21:28:03Z</dcterms:created>
  <dcterms:modified xsi:type="dcterms:W3CDTF">2017-05-25T10:11:58Z</dcterms:modified>
</cp:coreProperties>
</file>